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553044E-A35C-4550-9E57-AB1A95530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15" r:id="rId2"/>
    <sheet name="Active 2" sheetId="9" r:id="rId3"/>
    <sheet name="Graphs 2" sheetId="16" r:id="rId4"/>
    <sheet name="Q_fit (1)" sheetId="11" r:id="rId5"/>
    <sheet name="A (2)" sheetId="14" r:id="rId6"/>
    <sheet name="Q_fit (2)" sheetId="3" r:id="rId7"/>
    <sheet name="C" sheetId="2" r:id="rId8"/>
    <sheet name="A (test)" sheetId="7" r:id="rId9"/>
    <sheet name="Q_fit (3)" sheetId="8" r:id="rId10"/>
    <sheet name="BAV" sheetId="12" r:id="rId11"/>
    <sheet name="A (old)" sheetId="13" r:id="rId12"/>
  </sheets>
  <definedNames>
    <definedName name="solver_adj" localSheetId="5" hidden="1">'A (2)'!$E$11:$E$13</definedName>
    <definedName name="solver_adj" localSheetId="11" hidden="1">'A (old)'!$E$11:$E$13</definedName>
    <definedName name="solver_adj" localSheetId="8" hidden="1">'A (test)'!$E$11:$E$13</definedName>
    <definedName name="solver_adj" localSheetId="0" hidden="1">'Active 1'!$E$11:$E$13</definedName>
    <definedName name="solver_adj" localSheetId="2" hidden="1">'Active 2'!$E$11:$E$13</definedName>
    <definedName name="solver_cvg" localSheetId="5" hidden="1">0.001</definedName>
    <definedName name="solver_cvg" localSheetId="11" hidden="1">0.001</definedName>
    <definedName name="solver_cvg" localSheetId="8" hidden="1">0.001</definedName>
    <definedName name="solver_cvg" localSheetId="0" hidden="1">0.001</definedName>
    <definedName name="solver_cvg" localSheetId="2" hidden="1">0.001</definedName>
    <definedName name="solver_drv" localSheetId="5" hidden="1">1</definedName>
    <definedName name="solver_drv" localSheetId="11" hidden="1">1</definedName>
    <definedName name="solver_drv" localSheetId="8" hidden="1">1</definedName>
    <definedName name="solver_drv" localSheetId="0" hidden="1">1</definedName>
    <definedName name="solver_drv" localSheetId="2" hidden="1">1</definedName>
    <definedName name="solver_est" localSheetId="5" hidden="1">1</definedName>
    <definedName name="solver_est" localSheetId="11" hidden="1">1</definedName>
    <definedName name="solver_est" localSheetId="8" hidden="1">1</definedName>
    <definedName name="solver_est" localSheetId="0" hidden="1">1</definedName>
    <definedName name="solver_est" localSheetId="2" hidden="1">1</definedName>
    <definedName name="solver_itr" localSheetId="5" hidden="1">100</definedName>
    <definedName name="solver_itr" localSheetId="11" hidden="1">100</definedName>
    <definedName name="solver_itr" localSheetId="8" hidden="1">100</definedName>
    <definedName name="solver_itr" localSheetId="0" hidden="1">100</definedName>
    <definedName name="solver_itr" localSheetId="2" hidden="1">100</definedName>
    <definedName name="solver_lin" localSheetId="5" hidden="1">2</definedName>
    <definedName name="solver_lin" localSheetId="11" hidden="1">2</definedName>
    <definedName name="solver_lin" localSheetId="8" hidden="1">2</definedName>
    <definedName name="solver_lin" localSheetId="0" hidden="1">2</definedName>
    <definedName name="solver_lin" localSheetId="2" hidden="1">2</definedName>
    <definedName name="solver_neg" localSheetId="5" hidden="1">2</definedName>
    <definedName name="solver_neg" localSheetId="11" hidden="1">2</definedName>
    <definedName name="solver_neg" localSheetId="8" hidden="1">2</definedName>
    <definedName name="solver_neg" localSheetId="0" hidden="1">2</definedName>
    <definedName name="solver_neg" localSheetId="2" hidden="1">2</definedName>
    <definedName name="solver_num" localSheetId="5" hidden="1">0</definedName>
    <definedName name="solver_num" localSheetId="11" hidden="1">0</definedName>
    <definedName name="solver_num" localSheetId="8" hidden="1">0</definedName>
    <definedName name="solver_num" localSheetId="0" hidden="1">0</definedName>
    <definedName name="solver_num" localSheetId="2" hidden="1">0</definedName>
    <definedName name="solver_nwt" localSheetId="5" hidden="1">1</definedName>
    <definedName name="solver_nwt" localSheetId="11" hidden="1">1</definedName>
    <definedName name="solver_nwt" localSheetId="8" hidden="1">1</definedName>
    <definedName name="solver_nwt" localSheetId="0" hidden="1">1</definedName>
    <definedName name="solver_nwt" localSheetId="2" hidden="1">1</definedName>
    <definedName name="solver_opt" localSheetId="5" hidden="1">'A (2)'!$E$14</definedName>
    <definedName name="solver_opt" localSheetId="11" hidden="1">'A (old)'!$E$14</definedName>
    <definedName name="solver_opt" localSheetId="8" hidden="1">'A (test)'!$E$14</definedName>
    <definedName name="solver_opt" localSheetId="0" hidden="1">'Active 1'!$E$14</definedName>
    <definedName name="solver_opt" localSheetId="2" hidden="1">'Active 2'!$E$14</definedName>
    <definedName name="solver_pre" localSheetId="5" hidden="1">0.000001</definedName>
    <definedName name="solver_pre" localSheetId="11" hidden="1">0.000001</definedName>
    <definedName name="solver_pre" localSheetId="8" hidden="1">0.000001</definedName>
    <definedName name="solver_pre" localSheetId="0" hidden="1">0.000001</definedName>
    <definedName name="solver_pre" localSheetId="2" hidden="1">0.000001</definedName>
    <definedName name="solver_scl" localSheetId="5" hidden="1">2</definedName>
    <definedName name="solver_scl" localSheetId="11" hidden="1">2</definedName>
    <definedName name="solver_scl" localSheetId="8" hidden="1">2</definedName>
    <definedName name="solver_scl" localSheetId="0" hidden="1">2</definedName>
    <definedName name="solver_scl" localSheetId="2" hidden="1">2</definedName>
    <definedName name="solver_sho" localSheetId="5" hidden="1">2</definedName>
    <definedName name="solver_sho" localSheetId="11" hidden="1">2</definedName>
    <definedName name="solver_sho" localSheetId="8" hidden="1">2</definedName>
    <definedName name="solver_sho" localSheetId="0" hidden="1">2</definedName>
    <definedName name="solver_sho" localSheetId="2" hidden="1">2</definedName>
    <definedName name="solver_tim" localSheetId="5" hidden="1">100</definedName>
    <definedName name="solver_tim" localSheetId="11" hidden="1">100</definedName>
    <definedName name="solver_tim" localSheetId="8" hidden="1">100</definedName>
    <definedName name="solver_tim" localSheetId="0" hidden="1">100</definedName>
    <definedName name="solver_tim" localSheetId="2" hidden="1">100</definedName>
    <definedName name="solver_tol" localSheetId="5" hidden="1">0.05</definedName>
    <definedName name="solver_tol" localSheetId="11" hidden="1">0.05</definedName>
    <definedName name="solver_tol" localSheetId="8" hidden="1">0.05</definedName>
    <definedName name="solver_tol" localSheetId="0" hidden="1">0.05</definedName>
    <definedName name="solver_tol" localSheetId="2" hidden="1">0.05</definedName>
    <definedName name="solver_typ" localSheetId="5" hidden="1">2</definedName>
    <definedName name="solver_typ" localSheetId="11" hidden="1">2</definedName>
    <definedName name="solver_typ" localSheetId="8" hidden="1">2</definedName>
    <definedName name="solver_typ" localSheetId="0" hidden="1">2</definedName>
    <definedName name="solver_typ" localSheetId="2" hidden="1">2</definedName>
    <definedName name="solver_val" localSheetId="5" hidden="1">0</definedName>
    <definedName name="solver_val" localSheetId="11" hidden="1">0</definedName>
    <definedName name="solver_val" localSheetId="8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81" i="9" l="1"/>
  <c r="F281" i="9" s="1"/>
  <c r="P281" i="9"/>
  <c r="E282" i="9"/>
  <c r="F282" i="9"/>
  <c r="G282" i="9" s="1"/>
  <c r="P282" i="9"/>
  <c r="E283" i="9"/>
  <c r="F283" i="9" s="1"/>
  <c r="P283" i="9"/>
  <c r="E284" i="9"/>
  <c r="F284" i="9"/>
  <c r="G284" i="9" s="1"/>
  <c r="P284" i="9"/>
  <c r="E285" i="9"/>
  <c r="F285" i="9" s="1"/>
  <c r="P285" i="9"/>
  <c r="E286" i="9"/>
  <c r="F286" i="9"/>
  <c r="G286" i="9"/>
  <c r="J286" i="9" s="1"/>
  <c r="P286" i="9"/>
  <c r="E287" i="9"/>
  <c r="F287" i="9"/>
  <c r="G287" i="9" s="1"/>
  <c r="P287" i="9"/>
  <c r="E288" i="9"/>
  <c r="F288" i="9" s="1"/>
  <c r="P288" i="9"/>
  <c r="E289" i="9"/>
  <c r="F289" i="9" s="1"/>
  <c r="P289" i="9"/>
  <c r="E271" i="4"/>
  <c r="F271" i="4" s="1"/>
  <c r="P271" i="4"/>
  <c r="E272" i="4"/>
  <c r="F272" i="4" s="1"/>
  <c r="P272" i="4"/>
  <c r="E274" i="4"/>
  <c r="F274" i="4" s="1"/>
  <c r="P274" i="4"/>
  <c r="E277" i="4"/>
  <c r="F277" i="4" s="1"/>
  <c r="G277" i="4" s="1"/>
  <c r="P277" i="4"/>
  <c r="E278" i="4"/>
  <c r="F278" i="4" s="1"/>
  <c r="P278" i="4"/>
  <c r="E279" i="4"/>
  <c r="F279" i="4"/>
  <c r="P279" i="4"/>
  <c r="E280" i="4"/>
  <c r="F280" i="4" s="1"/>
  <c r="P280" i="4"/>
  <c r="E281" i="4"/>
  <c r="F281" i="4" s="1"/>
  <c r="P281" i="4"/>
  <c r="E276" i="4"/>
  <c r="F276" i="4" s="1"/>
  <c r="P276" i="4"/>
  <c r="E237" i="9"/>
  <c r="F237" i="9"/>
  <c r="G237" i="9"/>
  <c r="P237" i="9"/>
  <c r="E238" i="9"/>
  <c r="F238" i="9"/>
  <c r="P238" i="9"/>
  <c r="E239" i="9"/>
  <c r="F239" i="9"/>
  <c r="P239" i="9"/>
  <c r="E240" i="9"/>
  <c r="F240" i="9"/>
  <c r="P240" i="9"/>
  <c r="E241" i="9"/>
  <c r="F241" i="9"/>
  <c r="G241" i="9"/>
  <c r="P241" i="9"/>
  <c r="E242" i="9"/>
  <c r="F242" i="9"/>
  <c r="P242" i="9"/>
  <c r="E243" i="9"/>
  <c r="F243" i="9"/>
  <c r="P243" i="9"/>
  <c r="E244" i="9"/>
  <c r="F244" i="9"/>
  <c r="P244" i="9"/>
  <c r="E245" i="9"/>
  <c r="F245" i="9"/>
  <c r="G245" i="9"/>
  <c r="P245" i="9"/>
  <c r="E246" i="9"/>
  <c r="F246" i="9"/>
  <c r="P246" i="9"/>
  <c r="E247" i="9"/>
  <c r="F247" i="9"/>
  <c r="G247" i="9"/>
  <c r="P247" i="9"/>
  <c r="E248" i="9"/>
  <c r="F248" i="9"/>
  <c r="P248" i="9"/>
  <c r="E249" i="9"/>
  <c r="F249" i="9"/>
  <c r="G249" i="9"/>
  <c r="P249" i="9"/>
  <c r="E250" i="9"/>
  <c r="F250" i="9"/>
  <c r="P250" i="9"/>
  <c r="E251" i="9"/>
  <c r="F251" i="9"/>
  <c r="P251" i="9"/>
  <c r="E252" i="9"/>
  <c r="F252" i="9"/>
  <c r="P252" i="9"/>
  <c r="E253" i="9"/>
  <c r="F253" i="9"/>
  <c r="G253" i="9"/>
  <c r="P253" i="9"/>
  <c r="E254" i="9"/>
  <c r="F254" i="9"/>
  <c r="P254" i="9"/>
  <c r="E255" i="9"/>
  <c r="F255" i="9"/>
  <c r="G255" i="9"/>
  <c r="P255" i="9"/>
  <c r="E256" i="9"/>
  <c r="F256" i="9"/>
  <c r="P256" i="9"/>
  <c r="E257" i="9"/>
  <c r="F257" i="9"/>
  <c r="G257" i="9"/>
  <c r="P257" i="9"/>
  <c r="E258" i="9"/>
  <c r="F258" i="9"/>
  <c r="P258" i="9"/>
  <c r="E259" i="9"/>
  <c r="F259" i="9"/>
  <c r="P259" i="9"/>
  <c r="E260" i="9"/>
  <c r="F260" i="9"/>
  <c r="P260" i="9"/>
  <c r="E261" i="9"/>
  <c r="F261" i="9"/>
  <c r="G261" i="9"/>
  <c r="P261" i="9"/>
  <c r="E262" i="9"/>
  <c r="F262" i="9"/>
  <c r="P262" i="9"/>
  <c r="E263" i="9"/>
  <c r="F263" i="9"/>
  <c r="G263" i="9"/>
  <c r="P263" i="9"/>
  <c r="E264" i="9"/>
  <c r="F264" i="9"/>
  <c r="P264" i="9"/>
  <c r="E265" i="9"/>
  <c r="F265" i="9"/>
  <c r="G265" i="9"/>
  <c r="P265" i="9"/>
  <c r="E266" i="9"/>
  <c r="F266" i="9"/>
  <c r="P266" i="9"/>
  <c r="E267" i="9"/>
  <c r="F267" i="9"/>
  <c r="P267" i="9"/>
  <c r="E268" i="9"/>
  <c r="F268" i="9"/>
  <c r="P268" i="9"/>
  <c r="E269" i="9"/>
  <c r="F269" i="9"/>
  <c r="G269" i="9"/>
  <c r="P269" i="9"/>
  <c r="E270" i="9"/>
  <c r="F270" i="9"/>
  <c r="P270" i="9"/>
  <c r="E271" i="9"/>
  <c r="F271" i="9"/>
  <c r="G271" i="9"/>
  <c r="P271" i="9"/>
  <c r="E272" i="9"/>
  <c r="F272" i="9"/>
  <c r="P272" i="9"/>
  <c r="E273" i="9"/>
  <c r="F273" i="9"/>
  <c r="G273" i="9"/>
  <c r="P273" i="9"/>
  <c r="E274" i="9"/>
  <c r="F274" i="9"/>
  <c r="P274" i="9"/>
  <c r="E275" i="9"/>
  <c r="F275" i="9"/>
  <c r="P275" i="9"/>
  <c r="E276" i="9"/>
  <c r="F276" i="9"/>
  <c r="P276" i="9"/>
  <c r="E277" i="9"/>
  <c r="F277" i="9"/>
  <c r="G277" i="9"/>
  <c r="P277" i="9"/>
  <c r="E278" i="9"/>
  <c r="F278" i="9"/>
  <c r="P278" i="9"/>
  <c r="E279" i="9"/>
  <c r="F279" i="9"/>
  <c r="G279" i="9"/>
  <c r="P279" i="9"/>
  <c r="E280" i="9"/>
  <c r="F280" i="9"/>
  <c r="P280" i="9"/>
  <c r="E266" i="4"/>
  <c r="F266" i="4" s="1"/>
  <c r="G266" i="4" s="1"/>
  <c r="P266" i="4"/>
  <c r="E268" i="4"/>
  <c r="F268" i="4" s="1"/>
  <c r="G268" i="4" s="1"/>
  <c r="P268" i="4"/>
  <c r="E264" i="4"/>
  <c r="F264" i="4" s="1"/>
  <c r="G264" i="4" s="1"/>
  <c r="P264" i="4"/>
  <c r="E267" i="4"/>
  <c r="F267" i="4" s="1"/>
  <c r="G267" i="4" s="1"/>
  <c r="P267" i="4"/>
  <c r="E269" i="4"/>
  <c r="F269" i="4" s="1"/>
  <c r="G269" i="4" s="1"/>
  <c r="P269" i="4"/>
  <c r="E265" i="4"/>
  <c r="F265" i="4" s="1"/>
  <c r="G265" i="4" s="1"/>
  <c r="V265" i="4" s="1"/>
  <c r="P265" i="4"/>
  <c r="E263" i="4"/>
  <c r="F263" i="4"/>
  <c r="G263" i="4" s="1"/>
  <c r="P263" i="4"/>
  <c r="E270" i="4"/>
  <c r="F270" i="4"/>
  <c r="P270" i="4"/>
  <c r="E275" i="4"/>
  <c r="F275" i="4" s="1"/>
  <c r="G275" i="4" s="1"/>
  <c r="P275" i="4"/>
  <c r="E273" i="4"/>
  <c r="F273" i="4" s="1"/>
  <c r="P273" i="4"/>
  <c r="E262" i="4"/>
  <c r="F262" i="4"/>
  <c r="G262" i="4" s="1"/>
  <c r="D11" i="4"/>
  <c r="D12" i="4"/>
  <c r="D13" i="4"/>
  <c r="P262" i="4"/>
  <c r="E246" i="4"/>
  <c r="F246" i="4" s="1"/>
  <c r="G246" i="4" s="1"/>
  <c r="P246" i="4"/>
  <c r="E247" i="4"/>
  <c r="F247" i="4" s="1"/>
  <c r="P247" i="4"/>
  <c r="E260" i="4"/>
  <c r="F260" i="4"/>
  <c r="G260" i="4" s="1"/>
  <c r="P260" i="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6" i="14"/>
  <c r="F106" i="14"/>
  <c r="E107" i="14"/>
  <c r="F107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1" i="14"/>
  <c r="F121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2" i="14"/>
  <c r="F132" i="14"/>
  <c r="E133" i="14"/>
  <c r="F133" i="14"/>
  <c r="E134" i="14"/>
  <c r="F134" i="14"/>
  <c r="E135" i="14"/>
  <c r="F135" i="14"/>
  <c r="E136" i="14"/>
  <c r="F136" i="14"/>
  <c r="E137" i="14"/>
  <c r="F137" i="14"/>
  <c r="E138" i="14"/>
  <c r="F138" i="14"/>
  <c r="E139" i="14"/>
  <c r="F139" i="14"/>
  <c r="E140" i="14"/>
  <c r="F140" i="14"/>
  <c r="E141" i="14"/>
  <c r="F141" i="14"/>
  <c r="E142" i="14"/>
  <c r="F142" i="14"/>
  <c r="E143" i="14"/>
  <c r="F143" i="14"/>
  <c r="E144" i="14"/>
  <c r="F144" i="14"/>
  <c r="E145" i="14"/>
  <c r="F145" i="14"/>
  <c r="E146" i="14"/>
  <c r="F146" i="14"/>
  <c r="E147" i="14"/>
  <c r="F147" i="14"/>
  <c r="E148" i="14"/>
  <c r="F148" i="14"/>
  <c r="E149" i="14"/>
  <c r="F149" i="14"/>
  <c r="E150" i="14"/>
  <c r="F150" i="14"/>
  <c r="E151" i="14"/>
  <c r="F151" i="14"/>
  <c r="G151" i="14"/>
  <c r="E152" i="14"/>
  <c r="F152" i="14"/>
  <c r="E153" i="14"/>
  <c r="F153" i="14"/>
  <c r="G153" i="14"/>
  <c r="E154" i="14"/>
  <c r="F154" i="14"/>
  <c r="G154" i="14"/>
  <c r="E155" i="14"/>
  <c r="F155" i="14"/>
  <c r="G155" i="14"/>
  <c r="E156" i="14"/>
  <c r="F156" i="14"/>
  <c r="E157" i="14"/>
  <c r="F157" i="14"/>
  <c r="E158" i="14"/>
  <c r="F158" i="14"/>
  <c r="E159" i="14"/>
  <c r="F159" i="14"/>
  <c r="G159" i="14"/>
  <c r="E160" i="14"/>
  <c r="F160" i="14"/>
  <c r="G160" i="14"/>
  <c r="E161" i="14"/>
  <c r="F161" i="14"/>
  <c r="G161" i="14"/>
  <c r="E162" i="14"/>
  <c r="F162" i="14"/>
  <c r="E163" i="14"/>
  <c r="F163" i="14"/>
  <c r="G163" i="14"/>
  <c r="E164" i="14"/>
  <c r="F164" i="14"/>
  <c r="E165" i="14"/>
  <c r="F165" i="14"/>
  <c r="E166" i="14"/>
  <c r="F166" i="14"/>
  <c r="G166" i="14"/>
  <c r="E167" i="14"/>
  <c r="F167" i="14"/>
  <c r="G167" i="14"/>
  <c r="E168" i="14"/>
  <c r="F168" i="14"/>
  <c r="E169" i="14"/>
  <c r="F169" i="14"/>
  <c r="G169" i="14"/>
  <c r="E170" i="14"/>
  <c r="F170" i="14"/>
  <c r="E171" i="14"/>
  <c r="F171" i="14"/>
  <c r="G171" i="14"/>
  <c r="E172" i="14"/>
  <c r="F172" i="14"/>
  <c r="E173" i="14"/>
  <c r="F173" i="14"/>
  <c r="E174" i="14"/>
  <c r="F174" i="14"/>
  <c r="E175" i="14"/>
  <c r="F175" i="14"/>
  <c r="G175" i="14"/>
  <c r="E176" i="14"/>
  <c r="F176" i="14"/>
  <c r="E177" i="14"/>
  <c r="F177" i="14"/>
  <c r="G177" i="14"/>
  <c r="E178" i="14"/>
  <c r="F178" i="14"/>
  <c r="E179" i="14"/>
  <c r="F179" i="14"/>
  <c r="G179" i="14"/>
  <c r="E180" i="14"/>
  <c r="F180" i="14"/>
  <c r="G180" i="14"/>
  <c r="E181" i="14"/>
  <c r="F181" i="14"/>
  <c r="E182" i="14"/>
  <c r="F182" i="14"/>
  <c r="E183" i="14"/>
  <c r="F183" i="14"/>
  <c r="G183" i="14"/>
  <c r="E184" i="14"/>
  <c r="F184" i="14"/>
  <c r="E185" i="14"/>
  <c r="F185" i="14"/>
  <c r="G185" i="14"/>
  <c r="E186" i="14"/>
  <c r="F186" i="14"/>
  <c r="G186" i="14"/>
  <c r="E187" i="14"/>
  <c r="F187" i="14"/>
  <c r="G187" i="14"/>
  <c r="E188" i="14"/>
  <c r="F188" i="14"/>
  <c r="E189" i="14"/>
  <c r="F189" i="14"/>
  <c r="E190" i="14"/>
  <c r="F190" i="14"/>
  <c r="E191" i="14"/>
  <c r="F191" i="14"/>
  <c r="G191" i="14"/>
  <c r="E192" i="14"/>
  <c r="F192" i="14"/>
  <c r="G192" i="14"/>
  <c r="E193" i="14"/>
  <c r="F193" i="14"/>
  <c r="G193" i="14"/>
  <c r="E194" i="14"/>
  <c r="F194" i="14"/>
  <c r="E195" i="14"/>
  <c r="F195" i="14"/>
  <c r="G195" i="14"/>
  <c r="E196" i="14"/>
  <c r="F196" i="14"/>
  <c r="E197" i="14"/>
  <c r="F197" i="14"/>
  <c r="E198" i="14"/>
  <c r="F198" i="14"/>
  <c r="G198" i="14"/>
  <c r="E199" i="14"/>
  <c r="F199" i="14"/>
  <c r="G199" i="14"/>
  <c r="E200" i="14"/>
  <c r="F200" i="14"/>
  <c r="E201" i="14"/>
  <c r="F201" i="14"/>
  <c r="G201" i="14"/>
  <c r="E202" i="14"/>
  <c r="F202" i="14"/>
  <c r="E203" i="14"/>
  <c r="F203" i="14"/>
  <c r="G203" i="14"/>
  <c r="E204" i="14"/>
  <c r="F204" i="14"/>
  <c r="E205" i="14"/>
  <c r="F205" i="14"/>
  <c r="E206" i="14"/>
  <c r="F206" i="14"/>
  <c r="E207" i="14"/>
  <c r="F207" i="14"/>
  <c r="G207" i="14"/>
  <c r="E208" i="14"/>
  <c r="F208" i="14"/>
  <c r="E209" i="14"/>
  <c r="F209" i="14"/>
  <c r="G209" i="14"/>
  <c r="E210" i="14"/>
  <c r="F210" i="14"/>
  <c r="E211" i="14"/>
  <c r="F211" i="14"/>
  <c r="G211" i="14"/>
  <c r="E212" i="14"/>
  <c r="F212" i="14"/>
  <c r="G212" i="14"/>
  <c r="E213" i="14"/>
  <c r="F213" i="14"/>
  <c r="E214" i="14"/>
  <c r="F214" i="14"/>
  <c r="E215" i="14"/>
  <c r="F215" i="14"/>
  <c r="G215" i="14"/>
  <c r="E216" i="14"/>
  <c r="F216" i="14"/>
  <c r="E217" i="14"/>
  <c r="F217" i="14"/>
  <c r="G217" i="14"/>
  <c r="E218" i="14"/>
  <c r="F218" i="14"/>
  <c r="G218" i="14"/>
  <c r="E219" i="14"/>
  <c r="F219" i="14"/>
  <c r="G219" i="14"/>
  <c r="E220" i="14"/>
  <c r="F220" i="14"/>
  <c r="G220" i="14"/>
  <c r="E221" i="14"/>
  <c r="F221" i="14"/>
  <c r="E222" i="14"/>
  <c r="F222" i="14"/>
  <c r="E223" i="14"/>
  <c r="F223" i="14"/>
  <c r="G223" i="14"/>
  <c r="E224" i="14"/>
  <c r="F224" i="14"/>
  <c r="G224" i="14"/>
  <c r="E225" i="14"/>
  <c r="F225" i="14"/>
  <c r="G225" i="14"/>
  <c r="E226" i="14"/>
  <c r="F226" i="14"/>
  <c r="E227" i="14"/>
  <c r="F227" i="14"/>
  <c r="G227" i="14"/>
  <c r="E228" i="14"/>
  <c r="F228" i="14"/>
  <c r="G228" i="14"/>
  <c r="E229" i="14"/>
  <c r="F229" i="14"/>
  <c r="E230" i="14"/>
  <c r="F230" i="14"/>
  <c r="G230" i="14"/>
  <c r="E231" i="14"/>
  <c r="F231" i="14"/>
  <c r="G231" i="14"/>
  <c r="E232" i="14"/>
  <c r="F232" i="14"/>
  <c r="E233" i="14"/>
  <c r="F233" i="14"/>
  <c r="G233" i="14"/>
  <c r="E234" i="14"/>
  <c r="F234" i="14"/>
  <c r="E235" i="14"/>
  <c r="F235" i="14"/>
  <c r="G235" i="14"/>
  <c r="E236" i="14"/>
  <c r="F236" i="14"/>
  <c r="G236" i="14"/>
  <c r="E237" i="14"/>
  <c r="F237" i="14"/>
  <c r="E238" i="14"/>
  <c r="F238" i="14"/>
  <c r="E239" i="14"/>
  <c r="F239" i="14"/>
  <c r="G239" i="14"/>
  <c r="E240" i="14"/>
  <c r="F240" i="14"/>
  <c r="E241" i="14"/>
  <c r="F241" i="14"/>
  <c r="G241" i="14"/>
  <c r="E242" i="14"/>
  <c r="F242" i="14"/>
  <c r="E243" i="14"/>
  <c r="F243" i="14"/>
  <c r="G243" i="14"/>
  <c r="E244" i="14"/>
  <c r="F244" i="14"/>
  <c r="G244" i="14"/>
  <c r="E245" i="14"/>
  <c r="F245" i="14"/>
  <c r="E246" i="14"/>
  <c r="F246" i="14"/>
  <c r="E247" i="14"/>
  <c r="F247" i="14"/>
  <c r="G247" i="14"/>
  <c r="E248" i="14"/>
  <c r="F248" i="14"/>
  <c r="E249" i="14"/>
  <c r="F249" i="14"/>
  <c r="E250" i="14"/>
  <c r="F250" i="14"/>
  <c r="E251" i="14"/>
  <c r="F251" i="14"/>
  <c r="G251" i="14"/>
  <c r="E252" i="14"/>
  <c r="F252" i="14"/>
  <c r="E253" i="14"/>
  <c r="F253" i="14"/>
  <c r="E254" i="14"/>
  <c r="F254" i="14"/>
  <c r="G254" i="14"/>
  <c r="E255" i="14"/>
  <c r="F255" i="14"/>
  <c r="G255" i="14"/>
  <c r="E256" i="14"/>
  <c r="F256" i="14"/>
  <c r="G256" i="14"/>
  <c r="E257" i="14"/>
  <c r="F257" i="14"/>
  <c r="E258" i="14"/>
  <c r="F258" i="14"/>
  <c r="D11" i="14"/>
  <c r="D12" i="14"/>
  <c r="W16" i="14" s="1"/>
  <c r="D13" i="14"/>
  <c r="D9" i="14"/>
  <c r="E9" i="14"/>
  <c r="G150" i="14"/>
  <c r="G152" i="14"/>
  <c r="G156" i="14"/>
  <c r="G157" i="14"/>
  <c r="G158" i="14"/>
  <c r="G162" i="14"/>
  <c r="G164" i="14"/>
  <c r="G165" i="14"/>
  <c r="G168" i="14"/>
  <c r="G170" i="14"/>
  <c r="G172" i="14"/>
  <c r="G173" i="14"/>
  <c r="G174" i="14"/>
  <c r="G176" i="14"/>
  <c r="G178" i="14"/>
  <c r="G181" i="14"/>
  <c r="G182" i="14"/>
  <c r="G184" i="14"/>
  <c r="G188" i="14"/>
  <c r="G189" i="14"/>
  <c r="G190" i="14"/>
  <c r="G194" i="14"/>
  <c r="G196" i="14"/>
  <c r="G197" i="14"/>
  <c r="G200" i="14"/>
  <c r="G202" i="14"/>
  <c r="G204" i="14"/>
  <c r="G205" i="14"/>
  <c r="G206" i="14"/>
  <c r="G208" i="14"/>
  <c r="G210" i="14"/>
  <c r="G213" i="14"/>
  <c r="G214" i="14"/>
  <c r="G216" i="14"/>
  <c r="G221" i="14"/>
  <c r="G222" i="14"/>
  <c r="G226" i="14"/>
  <c r="G229" i="14"/>
  <c r="G232" i="14"/>
  <c r="G234" i="14"/>
  <c r="G237" i="14"/>
  <c r="G238" i="14"/>
  <c r="G240" i="14"/>
  <c r="G242" i="14"/>
  <c r="G245" i="14"/>
  <c r="G246" i="14"/>
  <c r="G248" i="14"/>
  <c r="G249" i="14"/>
  <c r="G250" i="14"/>
  <c r="G252" i="14"/>
  <c r="G253" i="14"/>
  <c r="G257" i="14"/>
  <c r="G258" i="14"/>
  <c r="E21" i="14"/>
  <c r="F21" i="14"/>
  <c r="E22" i="14"/>
  <c r="F22" i="14"/>
  <c r="G22" i="14"/>
  <c r="E23" i="14"/>
  <c r="F23" i="14"/>
  <c r="G23" i="14"/>
  <c r="E24" i="14"/>
  <c r="F24" i="14"/>
  <c r="G24" i="14"/>
  <c r="E25" i="14"/>
  <c r="F25" i="14"/>
  <c r="G25" i="14"/>
  <c r="G26" i="14"/>
  <c r="G43" i="14"/>
  <c r="G44" i="14"/>
  <c r="G45" i="14"/>
  <c r="G46" i="14"/>
  <c r="G47" i="14"/>
  <c r="G48" i="14"/>
  <c r="G49" i="14"/>
  <c r="G50" i="14"/>
  <c r="G51" i="14"/>
  <c r="V51" i="14"/>
  <c r="G52" i="14"/>
  <c r="G53" i="14"/>
  <c r="G54" i="14"/>
  <c r="G55" i="14"/>
  <c r="V55" i="14"/>
  <c r="G56" i="14"/>
  <c r="G57" i="14"/>
  <c r="G58" i="14"/>
  <c r="V58" i="14"/>
  <c r="G59" i="14"/>
  <c r="V59" i="14"/>
  <c r="G60" i="14"/>
  <c r="G61" i="14"/>
  <c r="G62" i="14"/>
  <c r="G63" i="14"/>
  <c r="V63" i="14"/>
  <c r="G64" i="14"/>
  <c r="G65" i="14"/>
  <c r="G66" i="14"/>
  <c r="J66" i="14"/>
  <c r="G67" i="14"/>
  <c r="V67" i="14"/>
  <c r="G68" i="14"/>
  <c r="G69" i="14"/>
  <c r="G70" i="14"/>
  <c r="G72" i="14"/>
  <c r="V72" i="14"/>
  <c r="G86" i="14"/>
  <c r="G88" i="14"/>
  <c r="G89" i="14"/>
  <c r="G90" i="14"/>
  <c r="G91" i="14"/>
  <c r="J91" i="14"/>
  <c r="G92" i="14"/>
  <c r="G94" i="14"/>
  <c r="V94" i="14"/>
  <c r="G112" i="14"/>
  <c r="G113" i="14"/>
  <c r="V113" i="14"/>
  <c r="G114" i="14"/>
  <c r="G115" i="14"/>
  <c r="G116" i="14"/>
  <c r="G117" i="14"/>
  <c r="V117" i="14"/>
  <c r="G118" i="14"/>
  <c r="G119" i="14"/>
  <c r="V119" i="14"/>
  <c r="G120" i="14"/>
  <c r="G121" i="14"/>
  <c r="V121" i="14"/>
  <c r="G122" i="14"/>
  <c r="G123" i="14"/>
  <c r="G124" i="14"/>
  <c r="G125" i="14"/>
  <c r="V125" i="14"/>
  <c r="G126" i="14"/>
  <c r="G127" i="14"/>
  <c r="V127" i="14"/>
  <c r="G128" i="14"/>
  <c r="G129" i="14"/>
  <c r="V129" i="14"/>
  <c r="G130" i="14"/>
  <c r="G131" i="14"/>
  <c r="G132" i="14"/>
  <c r="G133" i="14"/>
  <c r="V133" i="14"/>
  <c r="G134" i="14"/>
  <c r="G146" i="14"/>
  <c r="G147" i="14"/>
  <c r="G148" i="14"/>
  <c r="G149" i="14"/>
  <c r="O212" i="14"/>
  <c r="Q212" i="14" s="1"/>
  <c r="T212" i="14" s="1"/>
  <c r="F16" i="14"/>
  <c r="C17" i="14"/>
  <c r="P21" i="14"/>
  <c r="P22" i="14"/>
  <c r="V22" i="14"/>
  <c r="K23" i="14"/>
  <c r="P23" i="14"/>
  <c r="K24" i="14"/>
  <c r="P24" i="14"/>
  <c r="V24" i="14"/>
  <c r="P25" i="14"/>
  <c r="V25" i="14"/>
  <c r="K26" i="14"/>
  <c r="P26" i="14"/>
  <c r="V26" i="14"/>
  <c r="G27" i="14"/>
  <c r="H27" i="14"/>
  <c r="P27" i="14"/>
  <c r="G28" i="14"/>
  <c r="H28" i="14"/>
  <c r="P28" i="14"/>
  <c r="U28" i="14"/>
  <c r="G29" i="14"/>
  <c r="H29" i="14"/>
  <c r="P29" i="14"/>
  <c r="U29" i="14"/>
  <c r="G30" i="14"/>
  <c r="H30" i="14"/>
  <c r="P30" i="14"/>
  <c r="U30" i="14"/>
  <c r="G31" i="14"/>
  <c r="H31" i="14"/>
  <c r="P31" i="14"/>
  <c r="U31" i="14"/>
  <c r="G32" i="14"/>
  <c r="H32" i="14"/>
  <c r="P32" i="14"/>
  <c r="U32" i="14"/>
  <c r="G33" i="14"/>
  <c r="P33" i="14"/>
  <c r="G34" i="14"/>
  <c r="H34" i="14"/>
  <c r="P34" i="14"/>
  <c r="U34" i="14"/>
  <c r="G35" i="14"/>
  <c r="H35" i="14"/>
  <c r="P35" i="14"/>
  <c r="G36" i="14"/>
  <c r="H36" i="14"/>
  <c r="P36" i="14"/>
  <c r="U36" i="14"/>
  <c r="G37" i="14"/>
  <c r="H37" i="14"/>
  <c r="P37" i="14"/>
  <c r="U37" i="14"/>
  <c r="G38" i="14"/>
  <c r="H38" i="14"/>
  <c r="P38" i="14"/>
  <c r="U38" i="14"/>
  <c r="G39" i="14"/>
  <c r="H39" i="14"/>
  <c r="P39" i="14"/>
  <c r="U39" i="14"/>
  <c r="G40" i="14"/>
  <c r="H40" i="14"/>
  <c r="P40" i="14"/>
  <c r="U40" i="14"/>
  <c r="G41" i="14"/>
  <c r="P41" i="14"/>
  <c r="G42" i="14"/>
  <c r="H42" i="14"/>
  <c r="P42" i="14"/>
  <c r="U42" i="14"/>
  <c r="H43" i="14"/>
  <c r="P43" i="14"/>
  <c r="H44" i="14"/>
  <c r="P44" i="14"/>
  <c r="V44" i="14"/>
  <c r="H45" i="14"/>
  <c r="P45" i="14"/>
  <c r="V45" i="14"/>
  <c r="H46" i="14"/>
  <c r="P46" i="14"/>
  <c r="V46" i="14"/>
  <c r="P47" i="14"/>
  <c r="H48" i="14"/>
  <c r="P48" i="14"/>
  <c r="V48" i="14"/>
  <c r="H49" i="14"/>
  <c r="P49" i="14"/>
  <c r="V49" i="14"/>
  <c r="J50" i="14"/>
  <c r="P50" i="14"/>
  <c r="V50" i="14"/>
  <c r="J51" i="14"/>
  <c r="P51" i="14"/>
  <c r="J52" i="14"/>
  <c r="P52" i="14"/>
  <c r="V52" i="14"/>
  <c r="J53" i="14"/>
  <c r="P53" i="14"/>
  <c r="V53" i="14"/>
  <c r="J54" i="14"/>
  <c r="P54" i="14"/>
  <c r="V54" i="14"/>
  <c r="J55" i="14"/>
  <c r="P55" i="14"/>
  <c r="J56" i="14"/>
  <c r="P56" i="14"/>
  <c r="V56" i="14"/>
  <c r="J57" i="14"/>
  <c r="P57" i="14"/>
  <c r="V57" i="14"/>
  <c r="J58" i="14"/>
  <c r="P58" i="14"/>
  <c r="K59" i="14"/>
  <c r="P59" i="14"/>
  <c r="K60" i="14"/>
  <c r="P60" i="14"/>
  <c r="V60" i="14"/>
  <c r="K61" i="14"/>
  <c r="P61" i="14"/>
  <c r="V61" i="14"/>
  <c r="K62" i="14"/>
  <c r="P62" i="14"/>
  <c r="V62" i="14"/>
  <c r="J63" i="14"/>
  <c r="P63" i="14"/>
  <c r="J64" i="14"/>
  <c r="P64" i="14"/>
  <c r="V64" i="14"/>
  <c r="J65" i="14"/>
  <c r="P65" i="14"/>
  <c r="V65" i="14"/>
  <c r="P66" i="14"/>
  <c r="V66" i="14"/>
  <c r="J67" i="14"/>
  <c r="P67" i="14"/>
  <c r="J68" i="14"/>
  <c r="P68" i="14"/>
  <c r="V68" i="14"/>
  <c r="J69" i="14"/>
  <c r="P69" i="14"/>
  <c r="V69" i="14"/>
  <c r="J70" i="14"/>
  <c r="P70" i="14"/>
  <c r="V70" i="14"/>
  <c r="P71" i="14"/>
  <c r="U71" i="14"/>
  <c r="I72" i="14"/>
  <c r="P72" i="14"/>
  <c r="P73" i="14"/>
  <c r="U73" i="14"/>
  <c r="P74" i="14"/>
  <c r="U74" i="14"/>
  <c r="P75" i="14"/>
  <c r="U75" i="14"/>
  <c r="P76" i="14"/>
  <c r="U76" i="14"/>
  <c r="P77" i="14"/>
  <c r="U77" i="14"/>
  <c r="P78" i="14"/>
  <c r="U78" i="14"/>
  <c r="P79" i="14"/>
  <c r="U79" i="14"/>
  <c r="P80" i="14"/>
  <c r="U80" i="14"/>
  <c r="P81" i="14"/>
  <c r="U81" i="14"/>
  <c r="P82" i="14"/>
  <c r="U82" i="14"/>
  <c r="G83" i="14"/>
  <c r="I83" i="14"/>
  <c r="P83" i="14"/>
  <c r="P84" i="14"/>
  <c r="U84" i="14"/>
  <c r="P85" i="14"/>
  <c r="U85" i="14"/>
  <c r="J86" i="14"/>
  <c r="P86" i="14"/>
  <c r="V86" i="14"/>
  <c r="G87" i="14"/>
  <c r="J87" i="14"/>
  <c r="P87" i="14"/>
  <c r="J88" i="14"/>
  <c r="P88" i="14"/>
  <c r="V88" i="14"/>
  <c r="J89" i="14"/>
  <c r="P89" i="14"/>
  <c r="J90" i="14"/>
  <c r="P90" i="14"/>
  <c r="V90" i="14"/>
  <c r="P91" i="14"/>
  <c r="V91" i="14"/>
  <c r="J92" i="14"/>
  <c r="P92" i="14"/>
  <c r="G93" i="14"/>
  <c r="J93" i="14"/>
  <c r="P93" i="14"/>
  <c r="U93" i="14"/>
  <c r="K94" i="14"/>
  <c r="P94" i="14"/>
  <c r="G95" i="14"/>
  <c r="H95" i="14"/>
  <c r="P95" i="14"/>
  <c r="G96" i="14"/>
  <c r="H96" i="14"/>
  <c r="P96" i="14"/>
  <c r="G97" i="14"/>
  <c r="H97" i="14"/>
  <c r="P97" i="14"/>
  <c r="G98" i="14"/>
  <c r="H98" i="14"/>
  <c r="P98" i="14"/>
  <c r="G99" i="14"/>
  <c r="H99" i="14"/>
  <c r="P99" i="14"/>
  <c r="G100" i="14"/>
  <c r="H100" i="14"/>
  <c r="P100" i="14"/>
  <c r="G101" i="14"/>
  <c r="H101" i="14"/>
  <c r="O101" i="14"/>
  <c r="Q101" i="14" s="1"/>
  <c r="P101" i="14"/>
  <c r="G102" i="14"/>
  <c r="H102" i="14"/>
  <c r="P102" i="14"/>
  <c r="G103" i="14"/>
  <c r="P103" i="14"/>
  <c r="G104" i="14"/>
  <c r="H104" i="14"/>
  <c r="P104" i="14"/>
  <c r="G105" i="14"/>
  <c r="H105" i="14"/>
  <c r="P105" i="14"/>
  <c r="G106" i="14"/>
  <c r="H106" i="14"/>
  <c r="P106" i="14"/>
  <c r="G107" i="14"/>
  <c r="H107" i="14"/>
  <c r="P107" i="14"/>
  <c r="G108" i="14"/>
  <c r="H108" i="14"/>
  <c r="P108" i="14"/>
  <c r="G109" i="14"/>
  <c r="H109" i="14"/>
  <c r="P109" i="14"/>
  <c r="G110" i="14"/>
  <c r="H110" i="14"/>
  <c r="P110" i="14"/>
  <c r="G111" i="14"/>
  <c r="H111" i="14"/>
  <c r="P111" i="14"/>
  <c r="J112" i="14"/>
  <c r="P112" i="14"/>
  <c r="V112" i="14"/>
  <c r="J113" i="14"/>
  <c r="P113" i="14"/>
  <c r="J114" i="14"/>
  <c r="P114" i="14"/>
  <c r="V114" i="14"/>
  <c r="P115" i="14"/>
  <c r="V115" i="14"/>
  <c r="J116" i="14"/>
  <c r="P116" i="14"/>
  <c r="V116" i="14"/>
  <c r="K117" i="14"/>
  <c r="P117" i="14"/>
  <c r="K118" i="14"/>
  <c r="P118" i="14"/>
  <c r="V118" i="14"/>
  <c r="P119" i="14"/>
  <c r="K120" i="14"/>
  <c r="P120" i="14"/>
  <c r="V120" i="14"/>
  <c r="P121" i="14"/>
  <c r="K122" i="14"/>
  <c r="P122" i="14"/>
  <c r="V122" i="14"/>
  <c r="P123" i="14"/>
  <c r="V123" i="14"/>
  <c r="K124" i="14"/>
  <c r="P124" i="14"/>
  <c r="V124" i="14"/>
  <c r="K125" i="14"/>
  <c r="P125" i="14"/>
  <c r="K126" i="14"/>
  <c r="P126" i="14"/>
  <c r="V126" i="14"/>
  <c r="P127" i="14"/>
  <c r="K128" i="14"/>
  <c r="P128" i="14"/>
  <c r="V128" i="14"/>
  <c r="P129" i="14"/>
  <c r="K130" i="14"/>
  <c r="P130" i="14"/>
  <c r="V130" i="14"/>
  <c r="P131" i="14"/>
  <c r="V131" i="14"/>
  <c r="K132" i="14"/>
  <c r="P132" i="14"/>
  <c r="V132" i="14"/>
  <c r="K133" i="14"/>
  <c r="P133" i="14"/>
  <c r="K134" i="14"/>
  <c r="P134" i="14"/>
  <c r="V134" i="14"/>
  <c r="G135" i="14"/>
  <c r="K135" i="14"/>
  <c r="P135" i="14"/>
  <c r="V135" i="14"/>
  <c r="G136" i="14"/>
  <c r="U136" i="14"/>
  <c r="K136" i="14"/>
  <c r="P136" i="14"/>
  <c r="G137" i="14"/>
  <c r="K137" i="14"/>
  <c r="P137" i="14"/>
  <c r="U137" i="14"/>
  <c r="G138" i="14"/>
  <c r="K138" i="14"/>
  <c r="P138" i="14"/>
  <c r="V138" i="14"/>
  <c r="G139" i="14"/>
  <c r="K139" i="14"/>
  <c r="P139" i="14"/>
  <c r="U139" i="14"/>
  <c r="G140" i="14"/>
  <c r="K140" i="14"/>
  <c r="P140" i="14"/>
  <c r="V140" i="14"/>
  <c r="G141" i="14"/>
  <c r="K141" i="14"/>
  <c r="P141" i="14"/>
  <c r="V141" i="14"/>
  <c r="G142" i="14"/>
  <c r="K142" i="14"/>
  <c r="P142" i="14"/>
  <c r="U142" i="14"/>
  <c r="G143" i="14"/>
  <c r="K143" i="14"/>
  <c r="O143" i="14"/>
  <c r="Q143" i="14" s="1"/>
  <c r="P143" i="14"/>
  <c r="V143" i="14"/>
  <c r="G144" i="14"/>
  <c r="K144" i="14"/>
  <c r="P144" i="14"/>
  <c r="U144" i="14"/>
  <c r="K145" i="14"/>
  <c r="P145" i="14"/>
  <c r="U145" i="14"/>
  <c r="K146" i="14"/>
  <c r="P146" i="14"/>
  <c r="U146" i="14"/>
  <c r="K147" i="14"/>
  <c r="P147" i="14"/>
  <c r="U147" i="14"/>
  <c r="K148" i="14"/>
  <c r="P148" i="14"/>
  <c r="V148" i="14"/>
  <c r="K149" i="14"/>
  <c r="P149" i="14"/>
  <c r="V149" i="14"/>
  <c r="K150" i="14"/>
  <c r="P150" i="14"/>
  <c r="V150" i="14"/>
  <c r="K151" i="14"/>
  <c r="P151" i="14"/>
  <c r="V151" i="14"/>
  <c r="K152" i="14"/>
  <c r="P152" i="14"/>
  <c r="V152" i="14"/>
  <c r="K153" i="14"/>
  <c r="P153" i="14"/>
  <c r="V153" i="14"/>
  <c r="K154" i="14"/>
  <c r="P154" i="14"/>
  <c r="V154" i="14"/>
  <c r="K155" i="14"/>
  <c r="P155" i="14"/>
  <c r="V155" i="14"/>
  <c r="K156" i="14"/>
  <c r="P156" i="14"/>
  <c r="V156" i="14"/>
  <c r="K157" i="14"/>
  <c r="P157" i="14"/>
  <c r="V157" i="14"/>
  <c r="K158" i="14"/>
  <c r="P158" i="14"/>
  <c r="V158" i="14"/>
  <c r="K159" i="14"/>
  <c r="P159" i="14"/>
  <c r="V159" i="14"/>
  <c r="K160" i="14"/>
  <c r="P160" i="14"/>
  <c r="V160" i="14"/>
  <c r="K161" i="14"/>
  <c r="P161" i="14"/>
  <c r="V161" i="14"/>
  <c r="K162" i="14"/>
  <c r="P162" i="14"/>
  <c r="V162" i="14"/>
  <c r="K163" i="14"/>
  <c r="P163" i="14"/>
  <c r="V163" i="14"/>
  <c r="K164" i="14"/>
  <c r="P164" i="14"/>
  <c r="V164" i="14"/>
  <c r="K165" i="14"/>
  <c r="P165" i="14"/>
  <c r="V165" i="14"/>
  <c r="K166" i="14"/>
  <c r="P166" i="14"/>
  <c r="V166" i="14"/>
  <c r="K167" i="14"/>
  <c r="P167" i="14"/>
  <c r="V167" i="14"/>
  <c r="K168" i="14"/>
  <c r="P168" i="14"/>
  <c r="V168" i="14"/>
  <c r="K169" i="14"/>
  <c r="P169" i="14"/>
  <c r="V169" i="14"/>
  <c r="K170" i="14"/>
  <c r="P170" i="14"/>
  <c r="V170" i="14"/>
  <c r="K171" i="14"/>
  <c r="P171" i="14"/>
  <c r="V171" i="14"/>
  <c r="K172" i="14"/>
  <c r="P172" i="14"/>
  <c r="V172" i="14"/>
  <c r="K173" i="14"/>
  <c r="P173" i="14"/>
  <c r="V173" i="14"/>
  <c r="K174" i="14"/>
  <c r="P174" i="14"/>
  <c r="V174" i="14"/>
  <c r="K175" i="14"/>
  <c r="P175" i="14"/>
  <c r="V175" i="14"/>
  <c r="K176" i="14"/>
  <c r="P176" i="14"/>
  <c r="V176" i="14"/>
  <c r="K177" i="14"/>
  <c r="P177" i="14"/>
  <c r="V177" i="14"/>
  <c r="K178" i="14"/>
  <c r="P178" i="14"/>
  <c r="V178" i="14"/>
  <c r="K179" i="14"/>
  <c r="P179" i="14"/>
  <c r="V179" i="14"/>
  <c r="K180" i="14"/>
  <c r="P180" i="14"/>
  <c r="V180" i="14"/>
  <c r="K181" i="14"/>
  <c r="P181" i="14"/>
  <c r="V181" i="14"/>
  <c r="K182" i="14"/>
  <c r="P182" i="14"/>
  <c r="V182" i="14"/>
  <c r="K183" i="14"/>
  <c r="P183" i="14"/>
  <c r="V183" i="14"/>
  <c r="K184" i="14"/>
  <c r="P184" i="14"/>
  <c r="V184" i="14"/>
  <c r="K185" i="14"/>
  <c r="P185" i="14"/>
  <c r="V185" i="14"/>
  <c r="K186" i="14"/>
  <c r="P186" i="14"/>
  <c r="V186" i="14"/>
  <c r="K187" i="14"/>
  <c r="P187" i="14"/>
  <c r="V187" i="14"/>
  <c r="K188" i="14"/>
  <c r="P188" i="14"/>
  <c r="V188" i="14"/>
  <c r="K189" i="14"/>
  <c r="P189" i="14"/>
  <c r="V189" i="14"/>
  <c r="K190" i="14"/>
  <c r="P190" i="14"/>
  <c r="V190" i="14"/>
  <c r="K191" i="14"/>
  <c r="P191" i="14"/>
  <c r="V191" i="14"/>
  <c r="K192" i="14"/>
  <c r="P192" i="14"/>
  <c r="V192" i="14"/>
  <c r="K193" i="14"/>
  <c r="P193" i="14"/>
  <c r="V193" i="14"/>
  <c r="K194" i="14"/>
  <c r="P194" i="14"/>
  <c r="V194" i="14"/>
  <c r="K195" i="14"/>
  <c r="P195" i="14"/>
  <c r="V195" i="14"/>
  <c r="I196" i="14"/>
  <c r="P196" i="14"/>
  <c r="I197" i="14"/>
  <c r="P197" i="14"/>
  <c r="I198" i="14"/>
  <c r="P198" i="14"/>
  <c r="I199" i="14"/>
  <c r="O199" i="14"/>
  <c r="Q199" i="14" s="1"/>
  <c r="P199" i="14"/>
  <c r="I200" i="14"/>
  <c r="P200" i="14"/>
  <c r="H201" i="14"/>
  <c r="P201" i="14"/>
  <c r="H202" i="14"/>
  <c r="P202" i="14"/>
  <c r="K203" i="14"/>
  <c r="P203" i="14"/>
  <c r="V203" i="14"/>
  <c r="K204" i="14"/>
  <c r="P204" i="14"/>
  <c r="V204" i="14"/>
  <c r="K205" i="14"/>
  <c r="P205" i="14"/>
  <c r="V205" i="14"/>
  <c r="K206" i="14"/>
  <c r="P206" i="14"/>
  <c r="V206" i="14"/>
  <c r="K207" i="14"/>
  <c r="P207" i="14"/>
  <c r="V207" i="14"/>
  <c r="K208" i="14"/>
  <c r="P208" i="14"/>
  <c r="V208" i="14"/>
  <c r="K209" i="14"/>
  <c r="P209" i="14"/>
  <c r="V209" i="14"/>
  <c r="K210" i="14"/>
  <c r="P210" i="14"/>
  <c r="V210" i="14"/>
  <c r="K211" i="14"/>
  <c r="P211" i="14"/>
  <c r="V211" i="14"/>
  <c r="K212" i="14"/>
  <c r="P212" i="14"/>
  <c r="V212" i="14"/>
  <c r="K213" i="14"/>
  <c r="P213" i="14"/>
  <c r="V213" i="14"/>
  <c r="K214" i="14"/>
  <c r="P214" i="14"/>
  <c r="V214" i="14"/>
  <c r="K215" i="14"/>
  <c r="P215" i="14"/>
  <c r="V215" i="14"/>
  <c r="K216" i="14"/>
  <c r="P216" i="14"/>
  <c r="V216" i="14"/>
  <c r="K217" i="14"/>
  <c r="P217" i="14"/>
  <c r="V217" i="14"/>
  <c r="K218" i="14"/>
  <c r="P218" i="14"/>
  <c r="V218" i="14"/>
  <c r="K219" i="14"/>
  <c r="P219" i="14"/>
  <c r="V219" i="14"/>
  <c r="K220" i="14"/>
  <c r="P220" i="14"/>
  <c r="V220" i="14"/>
  <c r="K221" i="14"/>
  <c r="P221" i="14"/>
  <c r="V221" i="14"/>
  <c r="K222" i="14"/>
  <c r="P222" i="14"/>
  <c r="V222" i="14"/>
  <c r="K223" i="14"/>
  <c r="P223" i="14"/>
  <c r="V223" i="14"/>
  <c r="K224" i="14"/>
  <c r="P224" i="14"/>
  <c r="V224" i="14"/>
  <c r="K225" i="14"/>
  <c r="P225" i="14"/>
  <c r="V225" i="14"/>
  <c r="K226" i="14"/>
  <c r="P226" i="14"/>
  <c r="V226" i="14"/>
  <c r="K227" i="14"/>
  <c r="P227" i="14"/>
  <c r="V227" i="14"/>
  <c r="K228" i="14"/>
  <c r="P228" i="14"/>
  <c r="V228" i="14"/>
  <c r="K229" i="14"/>
  <c r="P229" i="14"/>
  <c r="V229" i="14"/>
  <c r="I230" i="14"/>
  <c r="P230" i="14"/>
  <c r="V230" i="14"/>
  <c r="I231" i="14"/>
  <c r="P231" i="14"/>
  <c r="V231" i="14"/>
  <c r="I232" i="14"/>
  <c r="P232" i="14"/>
  <c r="V232" i="14"/>
  <c r="I233" i="14"/>
  <c r="P233" i="14"/>
  <c r="I234" i="14"/>
  <c r="P234" i="14"/>
  <c r="V234" i="14"/>
  <c r="I235" i="14"/>
  <c r="P235" i="14"/>
  <c r="J236" i="14"/>
  <c r="P236" i="14"/>
  <c r="V236" i="14"/>
  <c r="J237" i="14"/>
  <c r="P237" i="14"/>
  <c r="V237" i="14"/>
  <c r="J238" i="14"/>
  <c r="P238" i="14"/>
  <c r="V238" i="14"/>
  <c r="J239" i="14"/>
  <c r="P239" i="14"/>
  <c r="V239" i="14"/>
  <c r="J240" i="14"/>
  <c r="P240" i="14"/>
  <c r="V240" i="14"/>
  <c r="J241" i="14"/>
  <c r="P241" i="14"/>
  <c r="V241" i="14"/>
  <c r="I242" i="14"/>
  <c r="P242" i="14"/>
  <c r="V242" i="14"/>
  <c r="K243" i="14"/>
  <c r="P243" i="14"/>
  <c r="V243" i="14"/>
  <c r="K244" i="14"/>
  <c r="P244" i="14"/>
  <c r="V244" i="14"/>
  <c r="K245" i="14"/>
  <c r="P245" i="14"/>
  <c r="V245" i="14"/>
  <c r="K246" i="14"/>
  <c r="P246" i="14"/>
  <c r="V246" i="14"/>
  <c r="K247" i="14"/>
  <c r="P247" i="14"/>
  <c r="V247" i="14"/>
  <c r="K248" i="14"/>
  <c r="P248" i="14"/>
  <c r="V248" i="14"/>
  <c r="K249" i="14"/>
  <c r="P249" i="14"/>
  <c r="V249" i="14"/>
  <c r="K250" i="14"/>
  <c r="P250" i="14"/>
  <c r="V250" i="14"/>
  <c r="K251" i="14"/>
  <c r="P251" i="14"/>
  <c r="V251" i="14"/>
  <c r="K252" i="14"/>
  <c r="P252" i="14"/>
  <c r="V252" i="14"/>
  <c r="K253" i="14"/>
  <c r="P253" i="14"/>
  <c r="V253" i="14"/>
  <c r="K254" i="14"/>
  <c r="P254" i="14"/>
  <c r="V254" i="14"/>
  <c r="K255" i="14"/>
  <c r="P255" i="14"/>
  <c r="V255" i="14"/>
  <c r="K256" i="14"/>
  <c r="P256" i="14"/>
  <c r="V256" i="14"/>
  <c r="K257" i="14"/>
  <c r="P257" i="14"/>
  <c r="V257" i="14"/>
  <c r="K258" i="14"/>
  <c r="P258" i="14"/>
  <c r="V258" i="14"/>
  <c r="E255" i="4"/>
  <c r="F255" i="4" s="1"/>
  <c r="G255" i="4" s="1"/>
  <c r="P255" i="4"/>
  <c r="E261" i="4"/>
  <c r="F261" i="4"/>
  <c r="G261" i="4" s="1"/>
  <c r="P261" i="4"/>
  <c r="E258" i="4"/>
  <c r="F258" i="4"/>
  <c r="P258" i="4"/>
  <c r="E257" i="4"/>
  <c r="F257" i="4"/>
  <c r="G257" i="4" s="1"/>
  <c r="P257" i="4"/>
  <c r="E256" i="4"/>
  <c r="F256" i="4" s="1"/>
  <c r="G256" i="4" s="1"/>
  <c r="P256" i="4"/>
  <c r="E252" i="4"/>
  <c r="F252" i="4" s="1"/>
  <c r="P252" i="4"/>
  <c r="E244" i="4"/>
  <c r="F244" i="4"/>
  <c r="P244" i="4"/>
  <c r="E243" i="4"/>
  <c r="F243" i="4"/>
  <c r="P243" i="4"/>
  <c r="E242" i="4"/>
  <c r="F242" i="4"/>
  <c r="G242" i="4" s="1"/>
  <c r="K242" i="4" s="1"/>
  <c r="P242" i="4"/>
  <c r="E259" i="4"/>
  <c r="F259" i="4"/>
  <c r="P259" i="4"/>
  <c r="E248" i="4"/>
  <c r="F248" i="4"/>
  <c r="P248" i="4"/>
  <c r="E253" i="4"/>
  <c r="F253" i="4" s="1"/>
  <c r="P253" i="4"/>
  <c r="E250" i="4"/>
  <c r="F250" i="4" s="1"/>
  <c r="G250" i="4" s="1"/>
  <c r="K250" i="4" s="1"/>
  <c r="P250" i="4"/>
  <c r="E249" i="4"/>
  <c r="F249" i="4" s="1"/>
  <c r="G249" i="4" s="1"/>
  <c r="P249" i="4"/>
  <c r="E251" i="4"/>
  <c r="F251" i="4" s="1"/>
  <c r="P251" i="4"/>
  <c r="E254" i="4"/>
  <c r="F254" i="4" s="1"/>
  <c r="P254" i="4"/>
  <c r="E182" i="4"/>
  <c r="F182" i="4" s="1"/>
  <c r="G182" i="4" s="1"/>
  <c r="K182" i="4" s="1"/>
  <c r="E188" i="4"/>
  <c r="F188" i="4"/>
  <c r="G188" i="4" s="1"/>
  <c r="K188" i="4" s="1"/>
  <c r="E189" i="4"/>
  <c r="F189" i="4" s="1"/>
  <c r="G189" i="4" s="1"/>
  <c r="K189" i="4" s="1"/>
  <c r="E185" i="4"/>
  <c r="F185" i="4"/>
  <c r="G185" i="4" s="1"/>
  <c r="V185" i="4" s="1"/>
  <c r="K185" i="4"/>
  <c r="E186" i="4"/>
  <c r="F186" i="4" s="1"/>
  <c r="G186" i="4" s="1"/>
  <c r="K186" i="4" s="1"/>
  <c r="E177" i="4"/>
  <c r="F177" i="4"/>
  <c r="G177" i="4" s="1"/>
  <c r="K177" i="4" s="1"/>
  <c r="E190" i="4"/>
  <c r="F190" i="4" s="1"/>
  <c r="G190" i="4" s="1"/>
  <c r="K190" i="4" s="1"/>
  <c r="E187" i="4"/>
  <c r="F187" i="4"/>
  <c r="G187" i="4" s="1"/>
  <c r="K187" i="4"/>
  <c r="E191" i="4"/>
  <c r="F191" i="4" s="1"/>
  <c r="G191" i="4" s="1"/>
  <c r="K191" i="4" s="1"/>
  <c r="E196" i="4"/>
  <c r="F196" i="4"/>
  <c r="G196" i="4" s="1"/>
  <c r="K196" i="4" s="1"/>
  <c r="E206" i="4"/>
  <c r="F206" i="4" s="1"/>
  <c r="G206" i="4" s="1"/>
  <c r="K206" i="4" s="1"/>
  <c r="E207" i="4"/>
  <c r="F207" i="4"/>
  <c r="G207" i="4" s="1"/>
  <c r="E208" i="4"/>
  <c r="E213" i="4"/>
  <c r="F213" i="4"/>
  <c r="G213" i="4"/>
  <c r="E214" i="4"/>
  <c r="F214" i="4"/>
  <c r="G214" i="4" s="1"/>
  <c r="K214" i="4" s="1"/>
  <c r="E223" i="4"/>
  <c r="F223" i="4" s="1"/>
  <c r="G223" i="4" s="1"/>
  <c r="K223" i="4" s="1"/>
  <c r="E221" i="4"/>
  <c r="F221" i="4"/>
  <c r="G221" i="4" s="1"/>
  <c r="K221" i="4" s="1"/>
  <c r="E47" i="4"/>
  <c r="F47" i="4" s="1"/>
  <c r="G47" i="4" s="1"/>
  <c r="K47" i="4" s="1"/>
  <c r="E48" i="4"/>
  <c r="F48" i="4"/>
  <c r="G48" i="4" s="1"/>
  <c r="K48" i="4" s="1"/>
  <c r="E49" i="4"/>
  <c r="F49" i="4" s="1"/>
  <c r="G49" i="4" s="1"/>
  <c r="K49" i="4" s="1"/>
  <c r="E50" i="4"/>
  <c r="F50" i="4"/>
  <c r="G50" i="4" s="1"/>
  <c r="K50" i="4" s="1"/>
  <c r="E51" i="4"/>
  <c r="F51" i="4" s="1"/>
  <c r="G51" i="4" s="1"/>
  <c r="K51" i="4" s="1"/>
  <c r="E52" i="4"/>
  <c r="F52" i="4"/>
  <c r="G52" i="4" s="1"/>
  <c r="K52" i="4" s="1"/>
  <c r="E53" i="4"/>
  <c r="F53" i="4" s="1"/>
  <c r="G53" i="4" s="1"/>
  <c r="K53" i="4" s="1"/>
  <c r="E54" i="4"/>
  <c r="F54" i="4"/>
  <c r="G54" i="4" s="1"/>
  <c r="K54" i="4" s="1"/>
  <c r="E56" i="4"/>
  <c r="F56" i="4" s="1"/>
  <c r="G56" i="4" s="1"/>
  <c r="K56" i="4" s="1"/>
  <c r="E57" i="4"/>
  <c r="F57" i="4"/>
  <c r="G57" i="4" s="1"/>
  <c r="K57" i="4" s="1"/>
  <c r="K92" i="4"/>
  <c r="E93" i="4"/>
  <c r="F93" i="4"/>
  <c r="E95" i="4"/>
  <c r="F95" i="4" s="1"/>
  <c r="G95" i="4" s="1"/>
  <c r="E104" i="4"/>
  <c r="F104" i="4" s="1"/>
  <c r="G104" i="4" s="1"/>
  <c r="K104" i="4" s="1"/>
  <c r="E105" i="4"/>
  <c r="F105" i="4"/>
  <c r="G105" i="4" s="1"/>
  <c r="K105" i="4"/>
  <c r="E107" i="4"/>
  <c r="F107" i="4" s="1"/>
  <c r="E108" i="4"/>
  <c r="F108" i="4" s="1"/>
  <c r="G108" i="4" s="1"/>
  <c r="K108" i="4" s="1"/>
  <c r="E109" i="4"/>
  <c r="F109" i="4"/>
  <c r="G109" i="4" s="1"/>
  <c r="K109" i="4" s="1"/>
  <c r="E110" i="4"/>
  <c r="F110" i="4" s="1"/>
  <c r="G110" i="4" s="1"/>
  <c r="K110" i="4" s="1"/>
  <c r="E111" i="4"/>
  <c r="F111" i="4"/>
  <c r="G111" i="4" s="1"/>
  <c r="K111" i="4" s="1"/>
  <c r="E113" i="4"/>
  <c r="F113" i="4" s="1"/>
  <c r="G113" i="4" s="1"/>
  <c r="K113" i="4" s="1"/>
  <c r="E114" i="4"/>
  <c r="F114" i="4"/>
  <c r="G114" i="4" s="1"/>
  <c r="K114" i="4" s="1"/>
  <c r="E106" i="4"/>
  <c r="F106" i="4" s="1"/>
  <c r="G106" i="4" s="1"/>
  <c r="K106" i="4" s="1"/>
  <c r="E116" i="4"/>
  <c r="F116" i="4"/>
  <c r="E117" i="4"/>
  <c r="F117" i="4" s="1"/>
  <c r="G117" i="4" s="1"/>
  <c r="K117" i="4" s="1"/>
  <c r="E118" i="4"/>
  <c r="F118" i="4"/>
  <c r="E120" i="4"/>
  <c r="F120" i="4"/>
  <c r="G120" i="4" s="1"/>
  <c r="K120" i="4" s="1"/>
  <c r="E122" i="4"/>
  <c r="F122" i="4" s="1"/>
  <c r="G122" i="4" s="1"/>
  <c r="K122" i="4" s="1"/>
  <c r="E123" i="4"/>
  <c r="F123" i="4"/>
  <c r="G123" i="4" s="1"/>
  <c r="K123" i="4" s="1"/>
  <c r="E125" i="4"/>
  <c r="F125" i="4" s="1"/>
  <c r="G125" i="4" s="1"/>
  <c r="K125" i="4" s="1"/>
  <c r="E128" i="4"/>
  <c r="F128" i="4"/>
  <c r="G128" i="4" s="1"/>
  <c r="E129" i="4"/>
  <c r="F129" i="4"/>
  <c r="G129" i="4" s="1"/>
  <c r="E132" i="4"/>
  <c r="F132" i="4"/>
  <c r="G132" i="4" s="1"/>
  <c r="E133" i="4"/>
  <c r="F133" i="4" s="1"/>
  <c r="G133" i="4" s="1"/>
  <c r="K133" i="4" s="1"/>
  <c r="E135" i="4"/>
  <c r="F135" i="4"/>
  <c r="G135" i="4"/>
  <c r="E137" i="4"/>
  <c r="F137" i="4"/>
  <c r="G137" i="4" s="1"/>
  <c r="K137" i="4" s="1"/>
  <c r="E121" i="4"/>
  <c r="F121" i="4" s="1"/>
  <c r="G121" i="4" s="1"/>
  <c r="K121" i="4" s="1"/>
  <c r="E155" i="4"/>
  <c r="F155" i="4"/>
  <c r="G155" i="4" s="1"/>
  <c r="K155" i="4" s="1"/>
  <c r="E156" i="4"/>
  <c r="F156" i="4" s="1"/>
  <c r="G156" i="4" s="1"/>
  <c r="K156" i="4" s="1"/>
  <c r="E157" i="4"/>
  <c r="F157" i="4"/>
  <c r="G157" i="4" s="1"/>
  <c r="K157" i="4" s="1"/>
  <c r="E158" i="4"/>
  <c r="F158" i="4" s="1"/>
  <c r="G158" i="4" s="1"/>
  <c r="K158" i="4" s="1"/>
  <c r="E160" i="4"/>
  <c r="F160" i="4"/>
  <c r="G160" i="4" s="1"/>
  <c r="V160" i="4" s="1"/>
  <c r="E174" i="4"/>
  <c r="F174" i="4"/>
  <c r="G174" i="4" s="1"/>
  <c r="E175" i="4"/>
  <c r="F175" i="4"/>
  <c r="G175" i="4" s="1"/>
  <c r="K175" i="4"/>
  <c r="E178" i="4"/>
  <c r="F178" i="4"/>
  <c r="G178" i="4"/>
  <c r="E180" i="4"/>
  <c r="F180" i="4"/>
  <c r="G180" i="4"/>
  <c r="E181" i="4"/>
  <c r="F181" i="4"/>
  <c r="G181" i="4" s="1"/>
  <c r="E240" i="4"/>
  <c r="F240" i="4"/>
  <c r="G240" i="4" s="1"/>
  <c r="E241" i="4"/>
  <c r="F241" i="4"/>
  <c r="G241" i="4" s="1"/>
  <c r="E193" i="4"/>
  <c r="E194" i="4"/>
  <c r="F194" i="4"/>
  <c r="G194" i="4"/>
  <c r="E197" i="4"/>
  <c r="F197" i="4"/>
  <c r="G197" i="4" s="1"/>
  <c r="K197" i="4" s="1"/>
  <c r="E199" i="4"/>
  <c r="F199" i="4" s="1"/>
  <c r="G199" i="4" s="1"/>
  <c r="K199" i="4" s="1"/>
  <c r="E200" i="4"/>
  <c r="F200" i="4"/>
  <c r="G200" i="4" s="1"/>
  <c r="K200" i="4" s="1"/>
  <c r="E168" i="4"/>
  <c r="F168" i="4" s="1"/>
  <c r="G168" i="4" s="1"/>
  <c r="K168" i="4" s="1"/>
  <c r="E90" i="4"/>
  <c r="F90" i="4"/>
  <c r="E91" i="4"/>
  <c r="F91" i="4" s="1"/>
  <c r="G91" i="4" s="1"/>
  <c r="J91" i="4" s="1"/>
  <c r="E96" i="4"/>
  <c r="F96" i="4"/>
  <c r="G96" i="4" s="1"/>
  <c r="V96" i="4" s="1"/>
  <c r="E126" i="4"/>
  <c r="E127" i="4"/>
  <c r="F127" i="4" s="1"/>
  <c r="G127" i="4" s="1"/>
  <c r="E211" i="4"/>
  <c r="F211" i="4"/>
  <c r="G211" i="4" s="1"/>
  <c r="E88" i="4"/>
  <c r="F88" i="4"/>
  <c r="G88" i="4" s="1"/>
  <c r="E94" i="4"/>
  <c r="F94" i="4"/>
  <c r="G94" i="4" s="1"/>
  <c r="I94" i="4" s="1"/>
  <c r="E79" i="4"/>
  <c r="F79" i="4" s="1"/>
  <c r="E183" i="4"/>
  <c r="F183" i="4" s="1"/>
  <c r="G183" i="4" s="1"/>
  <c r="K183" i="4" s="1"/>
  <c r="E184" i="4"/>
  <c r="F184" i="4"/>
  <c r="G184" i="4" s="1"/>
  <c r="K184" i="4" s="1"/>
  <c r="E195" i="4"/>
  <c r="F195" i="4" s="1"/>
  <c r="G195" i="4" s="1"/>
  <c r="E202" i="4"/>
  <c r="F202" i="4" s="1"/>
  <c r="G202" i="4"/>
  <c r="K202" i="4" s="1"/>
  <c r="E204" i="4"/>
  <c r="F204" i="4"/>
  <c r="G204" i="4" s="1"/>
  <c r="K204" i="4" s="1"/>
  <c r="E205" i="4"/>
  <c r="F205" i="4" s="1"/>
  <c r="G205" i="4" s="1"/>
  <c r="E210" i="4"/>
  <c r="F210" i="4"/>
  <c r="G210" i="4" s="1"/>
  <c r="K210" i="4" s="1"/>
  <c r="E212" i="4"/>
  <c r="F212" i="4" s="1"/>
  <c r="G212" i="4"/>
  <c r="V212" i="4" s="1"/>
  <c r="E215" i="4"/>
  <c r="F215" i="4"/>
  <c r="G215" i="4"/>
  <c r="K215" i="4" s="1"/>
  <c r="E216" i="4"/>
  <c r="F216" i="4"/>
  <c r="G216" i="4" s="1"/>
  <c r="E219" i="4"/>
  <c r="F219" i="4" s="1"/>
  <c r="G219" i="4" s="1"/>
  <c r="K219" i="4" s="1"/>
  <c r="E220" i="4"/>
  <c r="F220" i="4"/>
  <c r="E198" i="4"/>
  <c r="F198" i="4" s="1"/>
  <c r="G198" i="4"/>
  <c r="E224" i="4"/>
  <c r="F224" i="4"/>
  <c r="G224" i="4" s="1"/>
  <c r="E225" i="4"/>
  <c r="F225" i="4"/>
  <c r="G225" i="4" s="1"/>
  <c r="V225" i="4" s="1"/>
  <c r="E227" i="4"/>
  <c r="F227" i="4"/>
  <c r="G227" i="4"/>
  <c r="E228" i="4"/>
  <c r="F228" i="4"/>
  <c r="G228" i="4"/>
  <c r="K228" i="4" s="1"/>
  <c r="E231" i="4"/>
  <c r="F231" i="4" s="1"/>
  <c r="G231" i="4" s="1"/>
  <c r="E232" i="4"/>
  <c r="F232" i="4" s="1"/>
  <c r="G232" i="4" s="1"/>
  <c r="K232" i="4" s="1"/>
  <c r="E233" i="4"/>
  <c r="F233" i="4"/>
  <c r="G233" i="4" s="1"/>
  <c r="E234" i="4"/>
  <c r="F234" i="4"/>
  <c r="G234" i="4" s="1"/>
  <c r="K234" i="4" s="1"/>
  <c r="E235" i="4"/>
  <c r="F235" i="4" s="1"/>
  <c r="G235" i="4"/>
  <c r="K235" i="4" s="1"/>
  <c r="E236" i="4"/>
  <c r="F236" i="4"/>
  <c r="G236" i="4" s="1"/>
  <c r="K236" i="4" s="1"/>
  <c r="E237" i="4"/>
  <c r="F237" i="4" s="1"/>
  <c r="G237" i="4" s="1"/>
  <c r="E238" i="4"/>
  <c r="F238" i="4"/>
  <c r="G238" i="4" s="1"/>
  <c r="K238" i="4" s="1"/>
  <c r="E239" i="4"/>
  <c r="F239" i="4" s="1"/>
  <c r="G239" i="4"/>
  <c r="K239" i="4" s="1"/>
  <c r="E161" i="4"/>
  <c r="F161" i="4"/>
  <c r="G161" i="4" s="1"/>
  <c r="I161" i="4" s="1"/>
  <c r="E217" i="4"/>
  <c r="F217" i="4" s="1"/>
  <c r="G217" i="4" s="1"/>
  <c r="E218" i="4"/>
  <c r="F218" i="4"/>
  <c r="G218" i="4" s="1"/>
  <c r="E89" i="4"/>
  <c r="F89" i="4" s="1"/>
  <c r="G89" i="4"/>
  <c r="I89" i="4" s="1"/>
  <c r="E179" i="4"/>
  <c r="F179" i="4"/>
  <c r="G179" i="4" s="1"/>
  <c r="K179" i="4" s="1"/>
  <c r="E81" i="4"/>
  <c r="F81" i="4" s="1"/>
  <c r="G81" i="4" s="1"/>
  <c r="I81" i="4" s="1"/>
  <c r="E82" i="4"/>
  <c r="F82" i="4"/>
  <c r="G82" i="4" s="1"/>
  <c r="I82" i="4" s="1"/>
  <c r="E85" i="4"/>
  <c r="F85" i="4" s="1"/>
  <c r="G85" i="4"/>
  <c r="E87" i="4"/>
  <c r="F87" i="4"/>
  <c r="G87" i="4"/>
  <c r="I87" i="4" s="1"/>
  <c r="E26" i="4"/>
  <c r="F26" i="4"/>
  <c r="G26" i="4" s="1"/>
  <c r="E31" i="4"/>
  <c r="F31" i="4" s="1"/>
  <c r="G31" i="4" s="1"/>
  <c r="H31" i="4" s="1"/>
  <c r="E80" i="4"/>
  <c r="F80" i="4"/>
  <c r="G80" i="4"/>
  <c r="I80" i="4" s="1"/>
  <c r="E162" i="4"/>
  <c r="F162" i="4" s="1"/>
  <c r="G162" i="4" s="1"/>
  <c r="K162" i="4" s="1"/>
  <c r="E163" i="4"/>
  <c r="F163" i="4"/>
  <c r="G163" i="4"/>
  <c r="K163" i="4" s="1"/>
  <c r="E164" i="4"/>
  <c r="F164" i="4" s="1"/>
  <c r="G164" i="4" s="1"/>
  <c r="K164" i="4" s="1"/>
  <c r="E166" i="4"/>
  <c r="F166" i="4"/>
  <c r="G166" i="4"/>
  <c r="K166" i="4" s="1"/>
  <c r="E167" i="4"/>
  <c r="F167" i="4" s="1"/>
  <c r="G167" i="4" s="1"/>
  <c r="K167" i="4" s="1"/>
  <c r="E169" i="4"/>
  <c r="F169" i="4"/>
  <c r="G169" i="4"/>
  <c r="K169" i="4" s="1"/>
  <c r="E222" i="4"/>
  <c r="E124" i="4"/>
  <c r="F124" i="4"/>
  <c r="G124" i="4"/>
  <c r="E130" i="4"/>
  <c r="F130" i="4"/>
  <c r="G130" i="4" s="1"/>
  <c r="J130" i="4" s="1"/>
  <c r="E131" i="4"/>
  <c r="F131" i="4" s="1"/>
  <c r="G131" i="4" s="1"/>
  <c r="E134" i="4"/>
  <c r="F134" i="4" s="1"/>
  <c r="G134" i="4" s="1"/>
  <c r="E136" i="4"/>
  <c r="F136" i="4"/>
  <c r="G136" i="4" s="1"/>
  <c r="E22" i="4"/>
  <c r="F22" i="4"/>
  <c r="G22" i="4" s="1"/>
  <c r="H22" i="4"/>
  <c r="E23" i="4"/>
  <c r="F23" i="4"/>
  <c r="G23" i="4"/>
  <c r="H23" i="4" s="1"/>
  <c r="E24" i="4"/>
  <c r="F24" i="4"/>
  <c r="G24" i="4" s="1"/>
  <c r="H24" i="4"/>
  <c r="E25" i="4"/>
  <c r="F25" i="4"/>
  <c r="G25" i="4"/>
  <c r="H25" i="4" s="1"/>
  <c r="E27" i="4"/>
  <c r="F27" i="4"/>
  <c r="G27" i="4" s="1"/>
  <c r="U27" i="4" s="1"/>
  <c r="E28" i="4"/>
  <c r="F28" i="4"/>
  <c r="G28" i="4"/>
  <c r="H28" i="4" s="1"/>
  <c r="E29" i="4"/>
  <c r="F29" i="4"/>
  <c r="G29" i="4" s="1"/>
  <c r="H29" i="4"/>
  <c r="E30" i="4"/>
  <c r="F30" i="4"/>
  <c r="G30" i="4"/>
  <c r="H30" i="4" s="1"/>
  <c r="E32" i="4"/>
  <c r="F32" i="4"/>
  <c r="G32" i="4" s="1"/>
  <c r="H32" i="4"/>
  <c r="E33" i="4"/>
  <c r="F33" i="4"/>
  <c r="G33" i="4"/>
  <c r="H33" i="4" s="1"/>
  <c r="E34" i="4"/>
  <c r="F34" i="4"/>
  <c r="G34" i="4" s="1"/>
  <c r="H34" i="4"/>
  <c r="E35" i="4"/>
  <c r="F35" i="4"/>
  <c r="G35" i="4"/>
  <c r="E36" i="4"/>
  <c r="F36" i="4"/>
  <c r="G36" i="4"/>
  <c r="H36" i="4" s="1"/>
  <c r="E37" i="4"/>
  <c r="F37" i="4" s="1"/>
  <c r="G37" i="4" s="1"/>
  <c r="H37" i="4" s="1"/>
  <c r="E38" i="4"/>
  <c r="F38" i="4"/>
  <c r="G38" i="4"/>
  <c r="H38" i="4" s="1"/>
  <c r="E97" i="4"/>
  <c r="E98" i="4"/>
  <c r="F98" i="4"/>
  <c r="G98" i="4"/>
  <c r="H98" i="4" s="1"/>
  <c r="E99" i="4"/>
  <c r="E100" i="4"/>
  <c r="F100" i="4"/>
  <c r="G100" i="4"/>
  <c r="H100" i="4" s="1"/>
  <c r="E101" i="4"/>
  <c r="F101" i="4" s="1"/>
  <c r="G101" i="4" s="1"/>
  <c r="E102" i="4"/>
  <c r="F102" i="4" s="1"/>
  <c r="G102" i="4" s="1"/>
  <c r="H102" i="4" s="1"/>
  <c r="E103" i="4"/>
  <c r="F103" i="4"/>
  <c r="G103" i="4" s="1"/>
  <c r="H103" i="4" s="1"/>
  <c r="E21" i="4"/>
  <c r="F21" i="4" s="1"/>
  <c r="G21" i="4" s="1"/>
  <c r="H21" i="4" s="1"/>
  <c r="E171" i="4"/>
  <c r="F171" i="4"/>
  <c r="G171" i="4" s="1"/>
  <c r="K171" i="4" s="1"/>
  <c r="E172" i="4"/>
  <c r="F172" i="4" s="1"/>
  <c r="G172" i="4" s="1"/>
  <c r="K172" i="4" s="1"/>
  <c r="E176" i="4"/>
  <c r="F176" i="4"/>
  <c r="G176" i="4" s="1"/>
  <c r="K176" i="4" s="1"/>
  <c r="E192" i="4"/>
  <c r="F192" i="4" s="1"/>
  <c r="G192" i="4" s="1"/>
  <c r="V192" i="4" s="1"/>
  <c r="E245" i="4"/>
  <c r="F245" i="4"/>
  <c r="E170" i="4"/>
  <c r="F170" i="4"/>
  <c r="E40" i="4"/>
  <c r="F40" i="4" s="1"/>
  <c r="G40" i="4" s="1"/>
  <c r="H40" i="4" s="1"/>
  <c r="E41" i="4"/>
  <c r="F41" i="4"/>
  <c r="G41" i="4" s="1"/>
  <c r="H41" i="4" s="1"/>
  <c r="E42" i="4"/>
  <c r="F42" i="4" s="1"/>
  <c r="G42" i="4" s="1"/>
  <c r="H42" i="4" s="1"/>
  <c r="E43" i="4"/>
  <c r="F43" i="4"/>
  <c r="E44" i="4"/>
  <c r="F44" i="4"/>
  <c r="G44" i="4"/>
  <c r="H44" i="4" s="1"/>
  <c r="E45" i="4"/>
  <c r="F45" i="4"/>
  <c r="E46" i="4"/>
  <c r="F46" i="4"/>
  <c r="G46" i="4" s="1"/>
  <c r="H46" i="4" s="1"/>
  <c r="E59" i="4"/>
  <c r="F59" i="4" s="1"/>
  <c r="E60" i="4"/>
  <c r="F60" i="4"/>
  <c r="G60" i="4" s="1"/>
  <c r="H60" i="4"/>
  <c r="E61" i="4"/>
  <c r="F61" i="4"/>
  <c r="G61" i="4"/>
  <c r="H61" i="4" s="1"/>
  <c r="E62" i="4"/>
  <c r="F62" i="4"/>
  <c r="G62" i="4" s="1"/>
  <c r="H62" i="4"/>
  <c r="E66" i="4"/>
  <c r="F66" i="4"/>
  <c r="E67" i="4"/>
  <c r="F67" i="4" s="1"/>
  <c r="G67" i="4" s="1"/>
  <c r="H67" i="4" s="1"/>
  <c r="E69" i="4"/>
  <c r="F69" i="4"/>
  <c r="G69" i="4" s="1"/>
  <c r="H69" i="4" s="1"/>
  <c r="E72" i="4"/>
  <c r="F72" i="4" s="1"/>
  <c r="G72" i="4" s="1"/>
  <c r="H72" i="4" s="1"/>
  <c r="E75" i="4"/>
  <c r="F75" i="4"/>
  <c r="E39" i="4"/>
  <c r="F39" i="4"/>
  <c r="G39" i="4"/>
  <c r="E71" i="4"/>
  <c r="F71" i="4"/>
  <c r="E165" i="4"/>
  <c r="F165" i="4" s="1"/>
  <c r="G165" i="4"/>
  <c r="E201" i="4"/>
  <c r="F201" i="4"/>
  <c r="E203" i="4"/>
  <c r="F203" i="4" s="1"/>
  <c r="G203" i="4" s="1"/>
  <c r="V203" i="4" s="1"/>
  <c r="E119" i="4"/>
  <c r="F119" i="4" s="1"/>
  <c r="E115" i="4"/>
  <c r="E55" i="4"/>
  <c r="F55" i="4"/>
  <c r="E173" i="4"/>
  <c r="F173" i="4" s="1"/>
  <c r="G173" i="4"/>
  <c r="E138" i="4"/>
  <c r="F138" i="4"/>
  <c r="E58" i="4"/>
  <c r="F58" i="4" s="1"/>
  <c r="G58" i="4" s="1"/>
  <c r="I58" i="4" s="1"/>
  <c r="E159" i="4"/>
  <c r="F159" i="4"/>
  <c r="G159" i="4" s="1"/>
  <c r="I159" i="4" s="1"/>
  <c r="E139" i="4"/>
  <c r="F139" i="4" s="1"/>
  <c r="G139" i="4" s="1"/>
  <c r="J139" i="4" s="1"/>
  <c r="E209" i="4"/>
  <c r="F209" i="4"/>
  <c r="E226" i="4"/>
  <c r="F226" i="4"/>
  <c r="E229" i="4"/>
  <c r="F229" i="4" s="1"/>
  <c r="E230" i="4"/>
  <c r="F230" i="4"/>
  <c r="E112" i="4"/>
  <c r="F112" i="4"/>
  <c r="E140" i="4"/>
  <c r="F140" i="4"/>
  <c r="G140" i="4"/>
  <c r="J140" i="4" s="1"/>
  <c r="E141" i="4"/>
  <c r="F141" i="4"/>
  <c r="G141" i="4" s="1"/>
  <c r="J141" i="4" s="1"/>
  <c r="E150" i="4"/>
  <c r="F150" i="4"/>
  <c r="G150" i="4"/>
  <c r="J150" i="4" s="1"/>
  <c r="E151" i="4"/>
  <c r="F151" i="4"/>
  <c r="G151" i="4" s="1"/>
  <c r="J151" i="4" s="1"/>
  <c r="E152" i="4"/>
  <c r="F152" i="4"/>
  <c r="G152" i="4"/>
  <c r="E153" i="4"/>
  <c r="F153" i="4"/>
  <c r="G153" i="4"/>
  <c r="J153" i="4" s="1"/>
  <c r="E154" i="4"/>
  <c r="E143" i="4"/>
  <c r="F143" i="4"/>
  <c r="G143" i="4" s="1"/>
  <c r="J143" i="4" s="1"/>
  <c r="E144" i="4"/>
  <c r="F144" i="4" s="1"/>
  <c r="G144" i="4" s="1"/>
  <c r="E145" i="4"/>
  <c r="F145" i="4"/>
  <c r="G145" i="4"/>
  <c r="J145" i="4" s="1"/>
  <c r="E146" i="4"/>
  <c r="F146" i="4"/>
  <c r="E147" i="4"/>
  <c r="F147" i="4"/>
  <c r="G147" i="4" s="1"/>
  <c r="E148" i="4"/>
  <c r="F148" i="4"/>
  <c r="G148" i="4" s="1"/>
  <c r="J148" i="4" s="1"/>
  <c r="E149" i="4"/>
  <c r="F149" i="4" s="1"/>
  <c r="G149" i="4" s="1"/>
  <c r="E142" i="4"/>
  <c r="F142" i="4"/>
  <c r="G142" i="4" s="1"/>
  <c r="J142" i="4" s="1"/>
  <c r="P245" i="4"/>
  <c r="P230" i="4"/>
  <c r="P229" i="4"/>
  <c r="P226" i="4"/>
  <c r="P225" i="4"/>
  <c r="P224" i="4"/>
  <c r="P211" i="4"/>
  <c r="P198" i="4"/>
  <c r="P192" i="4"/>
  <c r="P176" i="4"/>
  <c r="P172" i="4"/>
  <c r="P171" i="4"/>
  <c r="P170" i="4"/>
  <c r="P112" i="4"/>
  <c r="D11" i="13"/>
  <c r="O185" i="13" s="1"/>
  <c r="Q185" i="13" s="1"/>
  <c r="T185" i="13" s="1"/>
  <c r="D12" i="13"/>
  <c r="D13" i="13"/>
  <c r="D9" i="13"/>
  <c r="E9" i="13"/>
  <c r="E150" i="13"/>
  <c r="F150" i="13"/>
  <c r="G150" i="13"/>
  <c r="E151" i="13"/>
  <c r="F151" i="13"/>
  <c r="G151" i="13"/>
  <c r="E152" i="13"/>
  <c r="F152" i="13"/>
  <c r="E153" i="13"/>
  <c r="F153" i="13"/>
  <c r="G153" i="13"/>
  <c r="E154" i="13"/>
  <c r="F154" i="13"/>
  <c r="G154" i="13"/>
  <c r="E155" i="13"/>
  <c r="F155" i="13"/>
  <c r="G155" i="13"/>
  <c r="E156" i="13"/>
  <c r="F156" i="13"/>
  <c r="E157" i="13"/>
  <c r="F157" i="13"/>
  <c r="G157" i="13"/>
  <c r="E158" i="13"/>
  <c r="F158" i="13"/>
  <c r="G158" i="13"/>
  <c r="E159" i="13"/>
  <c r="F159" i="13"/>
  <c r="G159" i="13"/>
  <c r="E160" i="13"/>
  <c r="F160" i="13"/>
  <c r="E161" i="13"/>
  <c r="F161" i="13"/>
  <c r="G161" i="13"/>
  <c r="E162" i="13"/>
  <c r="F162" i="13"/>
  <c r="G162" i="13"/>
  <c r="E163" i="13"/>
  <c r="F163" i="13"/>
  <c r="G163" i="13"/>
  <c r="E164" i="13"/>
  <c r="F164" i="13"/>
  <c r="E165" i="13"/>
  <c r="F165" i="13"/>
  <c r="G165" i="13"/>
  <c r="E166" i="13"/>
  <c r="F166" i="13"/>
  <c r="G166" i="13"/>
  <c r="E167" i="13"/>
  <c r="F167" i="13"/>
  <c r="G167" i="13"/>
  <c r="E168" i="13"/>
  <c r="F168" i="13"/>
  <c r="E169" i="13"/>
  <c r="F169" i="13"/>
  <c r="G169" i="13"/>
  <c r="E170" i="13"/>
  <c r="F170" i="13"/>
  <c r="G170" i="13"/>
  <c r="E171" i="13"/>
  <c r="F171" i="13"/>
  <c r="G171" i="13"/>
  <c r="E172" i="13"/>
  <c r="F172" i="13"/>
  <c r="E173" i="13"/>
  <c r="F173" i="13"/>
  <c r="G173" i="13"/>
  <c r="E174" i="13"/>
  <c r="F174" i="13"/>
  <c r="G174" i="13"/>
  <c r="E175" i="13"/>
  <c r="F175" i="13"/>
  <c r="G175" i="13"/>
  <c r="E176" i="13"/>
  <c r="F176" i="13"/>
  <c r="E177" i="13"/>
  <c r="F177" i="13"/>
  <c r="G177" i="13"/>
  <c r="E178" i="13"/>
  <c r="F178" i="13"/>
  <c r="G178" i="13"/>
  <c r="E179" i="13"/>
  <c r="F179" i="13"/>
  <c r="G179" i="13"/>
  <c r="E180" i="13"/>
  <c r="F180" i="13"/>
  <c r="E181" i="13"/>
  <c r="F181" i="13"/>
  <c r="G181" i="13"/>
  <c r="E182" i="13"/>
  <c r="F182" i="13"/>
  <c r="G182" i="13"/>
  <c r="E183" i="13"/>
  <c r="F183" i="13"/>
  <c r="G183" i="13"/>
  <c r="E184" i="13"/>
  <c r="F184" i="13"/>
  <c r="E185" i="13"/>
  <c r="F185" i="13"/>
  <c r="G185" i="13"/>
  <c r="E186" i="13"/>
  <c r="F186" i="13"/>
  <c r="G186" i="13"/>
  <c r="E187" i="13"/>
  <c r="F187" i="13"/>
  <c r="G187" i="13"/>
  <c r="E188" i="13"/>
  <c r="F188" i="13"/>
  <c r="E189" i="13"/>
  <c r="F189" i="13"/>
  <c r="G189" i="13"/>
  <c r="E190" i="13"/>
  <c r="F190" i="13"/>
  <c r="G190" i="13"/>
  <c r="E191" i="13"/>
  <c r="F191" i="13"/>
  <c r="G191" i="13"/>
  <c r="E192" i="13"/>
  <c r="F192" i="13"/>
  <c r="E193" i="13"/>
  <c r="F193" i="13"/>
  <c r="G193" i="13"/>
  <c r="E194" i="13"/>
  <c r="F194" i="13"/>
  <c r="G194" i="13"/>
  <c r="E195" i="13"/>
  <c r="F195" i="13"/>
  <c r="G195" i="13"/>
  <c r="E196" i="13"/>
  <c r="F196" i="13"/>
  <c r="E197" i="13"/>
  <c r="F197" i="13"/>
  <c r="G197" i="13"/>
  <c r="E198" i="13"/>
  <c r="F198" i="13"/>
  <c r="G198" i="13"/>
  <c r="E199" i="13"/>
  <c r="F199" i="13"/>
  <c r="G199" i="13"/>
  <c r="E200" i="13"/>
  <c r="F200" i="13"/>
  <c r="E201" i="13"/>
  <c r="F201" i="13"/>
  <c r="G201" i="13"/>
  <c r="E202" i="13"/>
  <c r="F202" i="13"/>
  <c r="G202" i="13"/>
  <c r="E203" i="13"/>
  <c r="F203" i="13"/>
  <c r="G203" i="13"/>
  <c r="E204" i="13"/>
  <c r="F204" i="13"/>
  <c r="E205" i="13"/>
  <c r="F205" i="13"/>
  <c r="G205" i="13"/>
  <c r="E206" i="13"/>
  <c r="F206" i="13"/>
  <c r="G206" i="13"/>
  <c r="E207" i="13"/>
  <c r="F207" i="13"/>
  <c r="G207" i="13"/>
  <c r="E208" i="13"/>
  <c r="F208" i="13"/>
  <c r="E209" i="13"/>
  <c r="F209" i="13"/>
  <c r="G209" i="13"/>
  <c r="E210" i="13"/>
  <c r="F210" i="13"/>
  <c r="G210" i="13"/>
  <c r="E211" i="13"/>
  <c r="F211" i="13"/>
  <c r="G211" i="13"/>
  <c r="E212" i="13"/>
  <c r="F212" i="13"/>
  <c r="E213" i="13"/>
  <c r="F213" i="13"/>
  <c r="G213" i="13"/>
  <c r="E214" i="13"/>
  <c r="F214" i="13"/>
  <c r="G214" i="13"/>
  <c r="E215" i="13"/>
  <c r="F215" i="13"/>
  <c r="E216" i="13"/>
  <c r="F216" i="13"/>
  <c r="G216" i="13"/>
  <c r="E217" i="13"/>
  <c r="F217" i="13"/>
  <c r="G217" i="13"/>
  <c r="E218" i="13"/>
  <c r="F218" i="13"/>
  <c r="G218" i="13"/>
  <c r="E219" i="13"/>
  <c r="F219" i="13"/>
  <c r="G219" i="13"/>
  <c r="E220" i="13"/>
  <c r="F220" i="13"/>
  <c r="E221" i="13"/>
  <c r="F221" i="13"/>
  <c r="G221" i="13"/>
  <c r="E222" i="13"/>
  <c r="F222" i="13"/>
  <c r="G222" i="13"/>
  <c r="E223" i="13"/>
  <c r="F223" i="13"/>
  <c r="E224" i="13"/>
  <c r="F224" i="13"/>
  <c r="G224" i="13"/>
  <c r="E225" i="13"/>
  <c r="F225" i="13"/>
  <c r="G225" i="13"/>
  <c r="E226" i="13"/>
  <c r="F226" i="13"/>
  <c r="G226" i="13"/>
  <c r="E227" i="13"/>
  <c r="F227" i="13"/>
  <c r="G227" i="13"/>
  <c r="E228" i="13"/>
  <c r="F228" i="13"/>
  <c r="E229" i="13"/>
  <c r="F229" i="13"/>
  <c r="G229" i="13"/>
  <c r="E87" i="13"/>
  <c r="F87" i="13"/>
  <c r="E88" i="13"/>
  <c r="F88" i="13"/>
  <c r="G88" i="13"/>
  <c r="E89" i="13"/>
  <c r="F89" i="13"/>
  <c r="G89" i="13"/>
  <c r="E90" i="13"/>
  <c r="F90" i="13"/>
  <c r="G90" i="13"/>
  <c r="E91" i="13"/>
  <c r="F91" i="13"/>
  <c r="G91" i="13"/>
  <c r="E93" i="13"/>
  <c r="F93" i="13"/>
  <c r="E94" i="13"/>
  <c r="F94" i="13"/>
  <c r="G94" i="13"/>
  <c r="E95" i="13"/>
  <c r="F95" i="13"/>
  <c r="G95" i="13"/>
  <c r="E96" i="13"/>
  <c r="F96" i="13"/>
  <c r="E97" i="13"/>
  <c r="F97" i="13"/>
  <c r="G97" i="13"/>
  <c r="E98" i="13"/>
  <c r="F98" i="13"/>
  <c r="G98" i="13"/>
  <c r="E99" i="13"/>
  <c r="F99" i="13"/>
  <c r="G99" i="13"/>
  <c r="E100" i="13"/>
  <c r="F100" i="13"/>
  <c r="G100" i="13"/>
  <c r="E101" i="13"/>
  <c r="F101" i="13"/>
  <c r="O101" i="13"/>
  <c r="Q101" i="13" s="1"/>
  <c r="T101" i="13" s="1"/>
  <c r="E102" i="13"/>
  <c r="F102" i="13"/>
  <c r="G102" i="13"/>
  <c r="E103" i="13"/>
  <c r="F103" i="13"/>
  <c r="G103" i="13"/>
  <c r="E104" i="13"/>
  <c r="F104" i="13"/>
  <c r="E105" i="13"/>
  <c r="F105" i="13"/>
  <c r="G105" i="13"/>
  <c r="E106" i="13"/>
  <c r="F106" i="13"/>
  <c r="G106" i="13"/>
  <c r="E107" i="13"/>
  <c r="F107" i="13"/>
  <c r="G107" i="13"/>
  <c r="E108" i="13"/>
  <c r="F108" i="13"/>
  <c r="G108" i="13"/>
  <c r="E109" i="13"/>
  <c r="F109" i="13"/>
  <c r="O109" i="13"/>
  <c r="E110" i="13"/>
  <c r="F110" i="13"/>
  <c r="G110" i="13"/>
  <c r="E111" i="13"/>
  <c r="F111" i="13"/>
  <c r="E112" i="13"/>
  <c r="F112" i="13"/>
  <c r="O112" i="13"/>
  <c r="Q112" i="13" s="1"/>
  <c r="T112" i="13" s="1"/>
  <c r="E113" i="13"/>
  <c r="F113" i="13"/>
  <c r="E114" i="13"/>
  <c r="F114" i="13"/>
  <c r="E115" i="13"/>
  <c r="F115" i="13"/>
  <c r="E116" i="13"/>
  <c r="F116" i="13"/>
  <c r="E117" i="13"/>
  <c r="F117" i="13"/>
  <c r="E118" i="13"/>
  <c r="F118" i="13"/>
  <c r="E119" i="13"/>
  <c r="F119" i="13"/>
  <c r="G119" i="13"/>
  <c r="E120" i="13"/>
  <c r="F120" i="13"/>
  <c r="E121" i="13"/>
  <c r="F121" i="13"/>
  <c r="E122" i="13"/>
  <c r="F122" i="13"/>
  <c r="E123" i="13"/>
  <c r="F123" i="13"/>
  <c r="G123" i="13"/>
  <c r="E124" i="13"/>
  <c r="F124" i="13"/>
  <c r="E125" i="13"/>
  <c r="F125" i="13"/>
  <c r="E126" i="13"/>
  <c r="F126" i="13"/>
  <c r="E127" i="13"/>
  <c r="F127" i="13"/>
  <c r="G127" i="13"/>
  <c r="E128" i="13"/>
  <c r="F128" i="13"/>
  <c r="E129" i="13"/>
  <c r="F129" i="13"/>
  <c r="E130" i="13"/>
  <c r="F130" i="13"/>
  <c r="E131" i="13"/>
  <c r="F131" i="13"/>
  <c r="G131" i="13"/>
  <c r="E132" i="13"/>
  <c r="F132" i="13"/>
  <c r="E133" i="13"/>
  <c r="F133" i="13"/>
  <c r="G133" i="13"/>
  <c r="E134" i="13"/>
  <c r="F134" i="13"/>
  <c r="E135" i="13"/>
  <c r="F135" i="13"/>
  <c r="G135" i="13"/>
  <c r="E136" i="13"/>
  <c r="F136" i="13"/>
  <c r="E137" i="13"/>
  <c r="F137" i="13"/>
  <c r="E138" i="13"/>
  <c r="F138" i="13"/>
  <c r="E139" i="13"/>
  <c r="F139" i="13"/>
  <c r="G139" i="13"/>
  <c r="E140" i="13"/>
  <c r="F140" i="13"/>
  <c r="E141" i="13"/>
  <c r="F141" i="13"/>
  <c r="G141" i="13"/>
  <c r="E142" i="13"/>
  <c r="F142" i="13"/>
  <c r="E143" i="13"/>
  <c r="F143" i="13"/>
  <c r="G143" i="13"/>
  <c r="E144" i="13"/>
  <c r="F144" i="13"/>
  <c r="E145" i="13"/>
  <c r="F145" i="13"/>
  <c r="E146" i="13"/>
  <c r="F146" i="13"/>
  <c r="E147" i="13"/>
  <c r="F147" i="13"/>
  <c r="G147" i="13"/>
  <c r="E148" i="13"/>
  <c r="F148" i="13"/>
  <c r="E149" i="13"/>
  <c r="F149" i="13"/>
  <c r="G149" i="13"/>
  <c r="E21" i="13"/>
  <c r="F21" i="13"/>
  <c r="E22" i="13"/>
  <c r="F22" i="13"/>
  <c r="E23" i="13"/>
  <c r="F23" i="13"/>
  <c r="E24" i="13"/>
  <c r="F24" i="13"/>
  <c r="E25" i="13"/>
  <c r="F25" i="13"/>
  <c r="E26" i="13"/>
  <c r="F26" i="13"/>
  <c r="E27" i="13"/>
  <c r="F27" i="13"/>
  <c r="G27" i="13"/>
  <c r="U27" i="13"/>
  <c r="E28" i="13"/>
  <c r="F28" i="13"/>
  <c r="E29" i="13"/>
  <c r="F29" i="13"/>
  <c r="G29" i="13"/>
  <c r="E30" i="13"/>
  <c r="F30" i="13"/>
  <c r="E31" i="13"/>
  <c r="F31" i="13"/>
  <c r="G31" i="13"/>
  <c r="E32" i="13"/>
  <c r="F32" i="13"/>
  <c r="E33" i="13"/>
  <c r="F33" i="13"/>
  <c r="G33" i="13"/>
  <c r="E34" i="13"/>
  <c r="F34" i="13"/>
  <c r="G34" i="13"/>
  <c r="E35" i="13"/>
  <c r="F35" i="13"/>
  <c r="E36" i="13"/>
  <c r="F36" i="13"/>
  <c r="E37" i="13"/>
  <c r="F37" i="13"/>
  <c r="G37" i="13"/>
  <c r="E38" i="13"/>
  <c r="F38" i="13"/>
  <c r="G38" i="13"/>
  <c r="E39" i="13"/>
  <c r="F39" i="13"/>
  <c r="E40" i="13"/>
  <c r="F40" i="13"/>
  <c r="G40" i="13"/>
  <c r="E41" i="13"/>
  <c r="F41" i="13"/>
  <c r="E42" i="13"/>
  <c r="F42" i="13"/>
  <c r="E43" i="13"/>
  <c r="F43" i="13"/>
  <c r="E44" i="13"/>
  <c r="F44" i="13"/>
  <c r="E45" i="13"/>
  <c r="F45" i="13"/>
  <c r="E46" i="13"/>
  <c r="F46" i="13"/>
  <c r="E47" i="13"/>
  <c r="F47" i="13"/>
  <c r="E48" i="13"/>
  <c r="F48" i="13"/>
  <c r="E49" i="13"/>
  <c r="F49" i="13"/>
  <c r="G49" i="13"/>
  <c r="E50" i="13"/>
  <c r="F50" i="13"/>
  <c r="G50" i="13"/>
  <c r="E51" i="13"/>
  <c r="F51" i="13"/>
  <c r="E52" i="13"/>
  <c r="F52" i="13"/>
  <c r="E53" i="13"/>
  <c r="F53" i="13"/>
  <c r="G53" i="13"/>
  <c r="E54" i="13"/>
  <c r="F54" i="13"/>
  <c r="G54" i="13"/>
  <c r="E55" i="13"/>
  <c r="F55" i="13"/>
  <c r="E56" i="13"/>
  <c r="F56" i="13"/>
  <c r="E57" i="13"/>
  <c r="F57" i="13"/>
  <c r="G57" i="13"/>
  <c r="E58" i="13"/>
  <c r="F58" i="13"/>
  <c r="G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G67" i="13"/>
  <c r="E68" i="13"/>
  <c r="F68" i="13"/>
  <c r="E69" i="13"/>
  <c r="F69" i="13"/>
  <c r="E70" i="13"/>
  <c r="F70" i="13"/>
  <c r="E71" i="13"/>
  <c r="F71" i="13"/>
  <c r="E72" i="13"/>
  <c r="F72" i="13"/>
  <c r="E73" i="13"/>
  <c r="F73" i="13"/>
  <c r="E74" i="13"/>
  <c r="F74" i="13"/>
  <c r="E75" i="13"/>
  <c r="F75" i="13"/>
  <c r="G75" i="13"/>
  <c r="E76" i="13"/>
  <c r="F76" i="13"/>
  <c r="E77" i="13"/>
  <c r="F77" i="13"/>
  <c r="E78" i="13"/>
  <c r="F78" i="13"/>
  <c r="E79" i="13"/>
  <c r="F79" i="13"/>
  <c r="E80" i="13"/>
  <c r="F80" i="13"/>
  <c r="E81" i="13"/>
  <c r="F81" i="13"/>
  <c r="E82" i="13"/>
  <c r="F82" i="13"/>
  <c r="G82" i="13"/>
  <c r="E83" i="13"/>
  <c r="F83" i="13"/>
  <c r="E84" i="13"/>
  <c r="F84" i="13"/>
  <c r="E85" i="13"/>
  <c r="F85" i="13"/>
  <c r="E86" i="13"/>
  <c r="F86" i="13"/>
  <c r="E92" i="13"/>
  <c r="F92" i="13"/>
  <c r="F16" i="13"/>
  <c r="F17" i="13" s="1"/>
  <c r="C17" i="13"/>
  <c r="G21" i="13"/>
  <c r="U21" i="13"/>
  <c r="P21" i="13"/>
  <c r="G22" i="13"/>
  <c r="P22" i="13"/>
  <c r="G23" i="13"/>
  <c r="M23" i="13"/>
  <c r="P23" i="13"/>
  <c r="U23" i="13"/>
  <c r="G24" i="13"/>
  <c r="P24" i="13"/>
  <c r="G25" i="13"/>
  <c r="M25" i="13"/>
  <c r="P25" i="13"/>
  <c r="G26" i="13"/>
  <c r="M26" i="13"/>
  <c r="P26" i="13"/>
  <c r="M27" i="13"/>
  <c r="P27" i="13"/>
  <c r="P28" i="13"/>
  <c r="M29" i="13"/>
  <c r="P29" i="13"/>
  <c r="U29" i="13"/>
  <c r="G30" i="13"/>
  <c r="M30" i="13"/>
  <c r="P30" i="13"/>
  <c r="U30" i="13"/>
  <c r="M31" i="13"/>
  <c r="P31" i="13"/>
  <c r="G32" i="13"/>
  <c r="M32" i="13"/>
  <c r="P32" i="13"/>
  <c r="P33" i="13"/>
  <c r="P34" i="13"/>
  <c r="G35" i="13"/>
  <c r="P35" i="13"/>
  <c r="P36" i="13"/>
  <c r="P37" i="13"/>
  <c r="P38" i="13"/>
  <c r="G39" i="13"/>
  <c r="M39" i="13"/>
  <c r="P39" i="13"/>
  <c r="M40" i="13"/>
  <c r="P40" i="13"/>
  <c r="G41" i="13"/>
  <c r="M41" i="13"/>
  <c r="P41" i="13"/>
  <c r="G42" i="13"/>
  <c r="M42" i="13"/>
  <c r="P42" i="13"/>
  <c r="G43" i="13"/>
  <c r="M43" i="13"/>
  <c r="P43" i="13"/>
  <c r="P44" i="13"/>
  <c r="G45" i="13"/>
  <c r="M45" i="13"/>
  <c r="P45" i="13"/>
  <c r="G46" i="13"/>
  <c r="M46" i="13"/>
  <c r="P46" i="13"/>
  <c r="G47" i="13"/>
  <c r="P47" i="13"/>
  <c r="G48" i="13"/>
  <c r="J48" i="13"/>
  <c r="P48" i="13"/>
  <c r="P49" i="13"/>
  <c r="P50" i="13"/>
  <c r="G51" i="13"/>
  <c r="P51" i="13"/>
  <c r="P52" i="13"/>
  <c r="P53" i="13"/>
  <c r="P54" i="13"/>
  <c r="G55" i="13"/>
  <c r="P55" i="13"/>
  <c r="G56" i="13"/>
  <c r="J56" i="13"/>
  <c r="P56" i="13"/>
  <c r="P57" i="13"/>
  <c r="P58" i="13"/>
  <c r="G59" i="13"/>
  <c r="M59" i="13"/>
  <c r="P59" i="13"/>
  <c r="P60" i="13"/>
  <c r="G61" i="13"/>
  <c r="M61" i="13"/>
  <c r="P61" i="13"/>
  <c r="G62" i="13"/>
  <c r="P62" i="13"/>
  <c r="P63" i="13"/>
  <c r="U63" i="13"/>
  <c r="P64" i="13"/>
  <c r="U64" i="13"/>
  <c r="P65" i="13"/>
  <c r="U65" i="13"/>
  <c r="G66" i="13"/>
  <c r="M66" i="13"/>
  <c r="P66" i="13"/>
  <c r="M67" i="13"/>
  <c r="P67" i="13"/>
  <c r="P68" i="13"/>
  <c r="U68" i="13"/>
  <c r="G69" i="13"/>
  <c r="M69" i="13"/>
  <c r="P69" i="13"/>
  <c r="P70" i="13"/>
  <c r="U70" i="13"/>
  <c r="G71" i="13"/>
  <c r="M71" i="13"/>
  <c r="P71" i="13"/>
  <c r="G72" i="13"/>
  <c r="M72" i="13"/>
  <c r="P72" i="13"/>
  <c r="P73" i="13"/>
  <c r="U73" i="13"/>
  <c r="P74" i="13"/>
  <c r="U74" i="13"/>
  <c r="M75" i="13"/>
  <c r="P75" i="13"/>
  <c r="P76" i="13"/>
  <c r="U76" i="13"/>
  <c r="P77" i="13"/>
  <c r="U77" i="13"/>
  <c r="P78" i="13"/>
  <c r="U78" i="13"/>
  <c r="G79" i="13"/>
  <c r="P79" i="13"/>
  <c r="G80" i="13"/>
  <c r="M80" i="13"/>
  <c r="P80" i="13"/>
  <c r="G81" i="13"/>
  <c r="M81" i="13"/>
  <c r="P81" i="13"/>
  <c r="M82" i="13"/>
  <c r="P82" i="13"/>
  <c r="P83" i="13"/>
  <c r="U83" i="13"/>
  <c r="P84" i="13"/>
  <c r="U84" i="13"/>
  <c r="G85" i="13"/>
  <c r="P85" i="13"/>
  <c r="P86" i="13"/>
  <c r="U86" i="13"/>
  <c r="P87" i="13"/>
  <c r="M88" i="13"/>
  <c r="P88" i="13"/>
  <c r="V88" i="13"/>
  <c r="M89" i="13"/>
  <c r="P89" i="13"/>
  <c r="M90" i="13"/>
  <c r="P90" i="13"/>
  <c r="V90" i="13"/>
  <c r="P91" i="13"/>
  <c r="V91" i="13"/>
  <c r="P92" i="13"/>
  <c r="U92" i="13"/>
  <c r="P93" i="13"/>
  <c r="M94" i="13"/>
  <c r="P94" i="13"/>
  <c r="J95" i="13"/>
  <c r="P95" i="13"/>
  <c r="U95" i="13"/>
  <c r="P96" i="13"/>
  <c r="M97" i="13"/>
  <c r="P97" i="13"/>
  <c r="V97" i="13"/>
  <c r="M98" i="13"/>
  <c r="P98" i="13"/>
  <c r="V98" i="13"/>
  <c r="M99" i="13"/>
  <c r="P99" i="13"/>
  <c r="M100" i="13"/>
  <c r="P100" i="13"/>
  <c r="V100" i="13"/>
  <c r="P101" i="13"/>
  <c r="M102" i="13"/>
  <c r="P102" i="13"/>
  <c r="M103" i="13"/>
  <c r="P103" i="13"/>
  <c r="V103" i="13"/>
  <c r="P104" i="13"/>
  <c r="J105" i="13"/>
  <c r="P105" i="13"/>
  <c r="V105" i="13"/>
  <c r="J106" i="13"/>
  <c r="P106" i="13"/>
  <c r="V106" i="13"/>
  <c r="J107" i="13"/>
  <c r="P107" i="13"/>
  <c r="V107" i="13"/>
  <c r="P108" i="13"/>
  <c r="V108" i="13"/>
  <c r="P109" i="13"/>
  <c r="J110" i="13"/>
  <c r="P110" i="13"/>
  <c r="P111" i="13"/>
  <c r="P112" i="13"/>
  <c r="P113" i="13"/>
  <c r="P114" i="13"/>
  <c r="P115" i="13"/>
  <c r="P116" i="13"/>
  <c r="P117" i="13"/>
  <c r="P118" i="13"/>
  <c r="P119" i="13"/>
  <c r="V119" i="13"/>
  <c r="P120" i="13"/>
  <c r="P121" i="13"/>
  <c r="P122" i="13"/>
  <c r="P123" i="13"/>
  <c r="V123" i="13"/>
  <c r="P124" i="13"/>
  <c r="P125" i="13"/>
  <c r="P126" i="13"/>
  <c r="P127" i="13"/>
  <c r="V127" i="13"/>
  <c r="P128" i="13"/>
  <c r="P129" i="13"/>
  <c r="P130" i="13"/>
  <c r="P131" i="13"/>
  <c r="V131" i="13"/>
  <c r="P132" i="13"/>
  <c r="M133" i="13"/>
  <c r="P133" i="13"/>
  <c r="P134" i="13"/>
  <c r="P135" i="13"/>
  <c r="V135" i="13"/>
  <c r="P136" i="13"/>
  <c r="P137" i="13"/>
  <c r="P138" i="13"/>
  <c r="P139" i="13"/>
  <c r="V139" i="13"/>
  <c r="P140" i="13"/>
  <c r="M141" i="13"/>
  <c r="P141" i="13"/>
  <c r="P142" i="13"/>
  <c r="P143" i="13"/>
  <c r="V143" i="13"/>
  <c r="P144" i="13"/>
  <c r="P145" i="13"/>
  <c r="P146" i="13"/>
  <c r="P147" i="13"/>
  <c r="V147" i="13"/>
  <c r="P148" i="13"/>
  <c r="M149" i="13"/>
  <c r="P149" i="13"/>
  <c r="M150" i="13"/>
  <c r="P150" i="13"/>
  <c r="V150" i="13"/>
  <c r="M151" i="13"/>
  <c r="P151" i="13"/>
  <c r="V151" i="13"/>
  <c r="P152" i="13"/>
  <c r="M153" i="13"/>
  <c r="P153" i="13"/>
  <c r="J154" i="13"/>
  <c r="P154" i="13"/>
  <c r="V154" i="13"/>
  <c r="J155" i="13"/>
  <c r="P155" i="13"/>
  <c r="V155" i="13"/>
  <c r="P156" i="13"/>
  <c r="J157" i="13"/>
  <c r="P157" i="13"/>
  <c r="L158" i="13"/>
  <c r="P158" i="13"/>
  <c r="V158" i="13"/>
  <c r="J159" i="13"/>
  <c r="P159" i="13"/>
  <c r="V159" i="13"/>
  <c r="P160" i="13"/>
  <c r="M161" i="13"/>
  <c r="P161" i="13"/>
  <c r="V161" i="13"/>
  <c r="M162" i="13"/>
  <c r="P162" i="13"/>
  <c r="V162" i="13"/>
  <c r="M163" i="13"/>
  <c r="P163" i="13"/>
  <c r="V163" i="13"/>
  <c r="P164" i="13"/>
  <c r="M165" i="13"/>
  <c r="P165" i="13"/>
  <c r="V165" i="13"/>
  <c r="M166" i="13"/>
  <c r="P166" i="13"/>
  <c r="V166" i="13"/>
  <c r="K167" i="13"/>
  <c r="P167" i="13"/>
  <c r="V167" i="13"/>
  <c r="P168" i="13"/>
  <c r="J169" i="13"/>
  <c r="P169" i="13"/>
  <c r="V169" i="13"/>
  <c r="J170" i="13"/>
  <c r="P170" i="13"/>
  <c r="V170" i="13"/>
  <c r="J171" i="13"/>
  <c r="P171" i="13"/>
  <c r="V171" i="13"/>
  <c r="P172" i="13"/>
  <c r="J173" i="13"/>
  <c r="P173" i="13"/>
  <c r="V173" i="13"/>
  <c r="J174" i="13"/>
  <c r="P174" i="13"/>
  <c r="V174" i="13"/>
  <c r="J175" i="13"/>
  <c r="P175" i="13"/>
  <c r="V175" i="13"/>
  <c r="P176" i="13"/>
  <c r="J177" i="13"/>
  <c r="P177" i="13"/>
  <c r="V177" i="13"/>
  <c r="J178" i="13"/>
  <c r="P178" i="13"/>
  <c r="V178" i="13"/>
  <c r="J179" i="13"/>
  <c r="P179" i="13"/>
  <c r="V179" i="13"/>
  <c r="P180" i="13"/>
  <c r="J181" i="13"/>
  <c r="P181" i="13"/>
  <c r="V181" i="13"/>
  <c r="J182" i="13"/>
  <c r="P182" i="13"/>
  <c r="V182" i="13"/>
  <c r="J183" i="13"/>
  <c r="P183" i="13"/>
  <c r="V183" i="13"/>
  <c r="P184" i="13"/>
  <c r="J185" i="13"/>
  <c r="P185" i="13"/>
  <c r="V185" i="13"/>
  <c r="K186" i="13"/>
  <c r="P186" i="13"/>
  <c r="V186" i="13"/>
  <c r="J187" i="13"/>
  <c r="P187" i="13"/>
  <c r="V187" i="13"/>
  <c r="P188" i="13"/>
  <c r="J189" i="13"/>
  <c r="P189" i="13"/>
  <c r="V189" i="13"/>
  <c r="J190" i="13"/>
  <c r="P190" i="13"/>
  <c r="V190" i="13"/>
  <c r="J191" i="13"/>
  <c r="P191" i="13"/>
  <c r="V191" i="13"/>
  <c r="P192" i="13"/>
  <c r="J193" i="13"/>
  <c r="P193" i="13"/>
  <c r="V193" i="13"/>
  <c r="J194" i="13"/>
  <c r="P194" i="13"/>
  <c r="V194" i="13"/>
  <c r="J195" i="13"/>
  <c r="P195" i="13"/>
  <c r="V195" i="13"/>
  <c r="P196" i="13"/>
  <c r="P197" i="13"/>
  <c r="V197" i="13"/>
  <c r="P198" i="13"/>
  <c r="V198" i="13"/>
  <c r="P199" i="13"/>
  <c r="V199" i="13"/>
  <c r="P200" i="13"/>
  <c r="K201" i="13"/>
  <c r="P201" i="13"/>
  <c r="V201" i="13"/>
  <c r="J202" i="13"/>
  <c r="P202" i="13"/>
  <c r="V202" i="13"/>
  <c r="J203" i="13"/>
  <c r="P203" i="13"/>
  <c r="V203" i="13"/>
  <c r="P204" i="13"/>
  <c r="J205" i="13"/>
  <c r="P205" i="13"/>
  <c r="V205" i="13"/>
  <c r="J206" i="13"/>
  <c r="P206" i="13"/>
  <c r="V206" i="13"/>
  <c r="J207" i="13"/>
  <c r="P207" i="13"/>
  <c r="V207" i="13"/>
  <c r="P208" i="13"/>
  <c r="J209" i="13"/>
  <c r="P209" i="13"/>
  <c r="V209" i="13"/>
  <c r="J210" i="13"/>
  <c r="P210" i="13"/>
  <c r="V210" i="13"/>
  <c r="J211" i="13"/>
  <c r="P211" i="13"/>
  <c r="V211" i="13"/>
  <c r="P212" i="13"/>
  <c r="J213" i="13"/>
  <c r="P213" i="13"/>
  <c r="V213" i="13"/>
  <c r="J214" i="13"/>
  <c r="P214" i="13"/>
  <c r="V214" i="13"/>
  <c r="P215" i="13"/>
  <c r="J216" i="13"/>
  <c r="P216" i="13"/>
  <c r="V216" i="13"/>
  <c r="J217" i="13"/>
  <c r="P217" i="13"/>
  <c r="V217" i="13"/>
  <c r="J218" i="13"/>
  <c r="P218" i="13"/>
  <c r="V218" i="13"/>
  <c r="J219" i="13"/>
  <c r="P219" i="13"/>
  <c r="V219" i="13"/>
  <c r="P220" i="13"/>
  <c r="J221" i="13"/>
  <c r="P221" i="13"/>
  <c r="V221" i="13"/>
  <c r="J222" i="13"/>
  <c r="P222" i="13"/>
  <c r="V222" i="13"/>
  <c r="P223" i="13"/>
  <c r="J224" i="13"/>
  <c r="P224" i="13"/>
  <c r="V224" i="13"/>
  <c r="J225" i="13"/>
  <c r="P225" i="13"/>
  <c r="V225" i="13"/>
  <c r="J226" i="13"/>
  <c r="P226" i="13"/>
  <c r="V226" i="13"/>
  <c r="J227" i="13"/>
  <c r="P227" i="13"/>
  <c r="V227" i="13"/>
  <c r="P228" i="13"/>
  <c r="J229" i="13"/>
  <c r="P229" i="13"/>
  <c r="V229" i="13"/>
  <c r="G172" i="12"/>
  <c r="C172" i="12"/>
  <c r="E172" i="12"/>
  <c r="G149" i="12"/>
  <c r="C149" i="12"/>
  <c r="E149" i="12"/>
  <c r="G148" i="12"/>
  <c r="C148" i="12"/>
  <c r="E148" i="12"/>
  <c r="G171" i="12"/>
  <c r="C171" i="12"/>
  <c r="E171" i="12"/>
  <c r="G170" i="12"/>
  <c r="C170" i="12"/>
  <c r="E170" i="12"/>
  <c r="G169" i="12"/>
  <c r="C169" i="12"/>
  <c r="E169" i="12"/>
  <c r="G168" i="12"/>
  <c r="C168" i="12"/>
  <c r="E168" i="12"/>
  <c r="G167" i="12"/>
  <c r="C167" i="12"/>
  <c r="E167" i="12"/>
  <c r="G147" i="12"/>
  <c r="C147" i="12"/>
  <c r="E147" i="12"/>
  <c r="G146" i="12"/>
  <c r="C146" i="12"/>
  <c r="G145" i="12"/>
  <c r="C145" i="12"/>
  <c r="E145" i="12"/>
  <c r="G144" i="12"/>
  <c r="C144" i="12"/>
  <c r="E144" i="12"/>
  <c r="G143" i="12"/>
  <c r="C143" i="12"/>
  <c r="E143" i="12"/>
  <c r="G166" i="12"/>
  <c r="C166" i="12"/>
  <c r="E166" i="12"/>
  <c r="G165" i="12"/>
  <c r="C165" i="12"/>
  <c r="E165" i="12"/>
  <c r="G142" i="12"/>
  <c r="C142" i="12"/>
  <c r="E142" i="12"/>
  <c r="G141" i="12"/>
  <c r="C141" i="12"/>
  <c r="E141" i="12"/>
  <c r="G164" i="12"/>
  <c r="C164" i="12"/>
  <c r="E164" i="12"/>
  <c r="G163" i="12"/>
  <c r="C163" i="12"/>
  <c r="E163" i="12"/>
  <c r="G140" i="12"/>
  <c r="C140" i="12"/>
  <c r="E140" i="12"/>
  <c r="G139" i="12"/>
  <c r="C139" i="12"/>
  <c r="E139" i="12"/>
  <c r="G138" i="12"/>
  <c r="C138" i="12"/>
  <c r="G137" i="12"/>
  <c r="C137" i="12"/>
  <c r="E137" i="12"/>
  <c r="G136" i="12"/>
  <c r="C136" i="12"/>
  <c r="E136" i="12"/>
  <c r="G135" i="12"/>
  <c r="C135" i="12"/>
  <c r="E135" i="12"/>
  <c r="G134" i="12"/>
  <c r="C134" i="12"/>
  <c r="E134" i="12"/>
  <c r="G133" i="12"/>
  <c r="C133" i="12"/>
  <c r="E133" i="12"/>
  <c r="G132" i="12"/>
  <c r="C132" i="12"/>
  <c r="E132" i="12"/>
  <c r="G131" i="12"/>
  <c r="C131" i="12"/>
  <c r="E131" i="12"/>
  <c r="G162" i="12"/>
  <c r="C162" i="12"/>
  <c r="E162" i="12"/>
  <c r="G130" i="12"/>
  <c r="C130" i="12"/>
  <c r="E130" i="12"/>
  <c r="G129" i="12"/>
  <c r="C129" i="12"/>
  <c r="E129" i="12"/>
  <c r="G128" i="12"/>
  <c r="C128" i="12"/>
  <c r="E128" i="12"/>
  <c r="G127" i="12"/>
  <c r="C127" i="12"/>
  <c r="E127" i="12"/>
  <c r="G126" i="12"/>
  <c r="C126" i="12"/>
  <c r="G161" i="12"/>
  <c r="C161" i="12"/>
  <c r="E161" i="12"/>
  <c r="G125" i="12"/>
  <c r="C125" i="12"/>
  <c r="E125" i="12"/>
  <c r="G124" i="12"/>
  <c r="C124" i="12"/>
  <c r="E124" i="12"/>
  <c r="G123" i="12"/>
  <c r="C123" i="12"/>
  <c r="E123" i="12"/>
  <c r="G122" i="12"/>
  <c r="C122" i="12"/>
  <c r="E122" i="12"/>
  <c r="G121" i="12"/>
  <c r="C121" i="12"/>
  <c r="E121" i="12"/>
  <c r="G120" i="12"/>
  <c r="C120" i="12"/>
  <c r="E120" i="12"/>
  <c r="G119" i="12"/>
  <c r="C119" i="12"/>
  <c r="E119" i="12"/>
  <c r="G118" i="12"/>
  <c r="C118" i="12"/>
  <c r="E118" i="12"/>
  <c r="G117" i="12"/>
  <c r="C117" i="12"/>
  <c r="E117" i="12"/>
  <c r="G116" i="12"/>
  <c r="C116" i="12"/>
  <c r="E116" i="12"/>
  <c r="G115" i="12"/>
  <c r="C115" i="12"/>
  <c r="E115" i="12"/>
  <c r="G114" i="12"/>
  <c r="C114" i="12"/>
  <c r="E114" i="12"/>
  <c r="G113" i="12"/>
  <c r="C113" i="12"/>
  <c r="E113" i="12"/>
  <c r="G160" i="12"/>
  <c r="C160" i="12"/>
  <c r="E160" i="12"/>
  <c r="G112" i="12"/>
  <c r="C112" i="12"/>
  <c r="E112" i="12"/>
  <c r="G159" i="12"/>
  <c r="C159" i="12"/>
  <c r="E159" i="12"/>
  <c r="G158" i="12"/>
  <c r="C158" i="12"/>
  <c r="E158" i="12"/>
  <c r="G157" i="12"/>
  <c r="C157" i="12"/>
  <c r="E157" i="12"/>
  <c r="G156" i="12"/>
  <c r="C156" i="12"/>
  <c r="E156" i="12"/>
  <c r="G111" i="12"/>
  <c r="C111" i="12"/>
  <c r="E111" i="12"/>
  <c r="G110" i="12"/>
  <c r="C110" i="12"/>
  <c r="E110" i="12"/>
  <c r="G109" i="12"/>
  <c r="C109" i="12"/>
  <c r="E109" i="12"/>
  <c r="G108" i="12"/>
  <c r="C108" i="12"/>
  <c r="E108" i="12"/>
  <c r="G107" i="12"/>
  <c r="C107" i="12"/>
  <c r="E107" i="12"/>
  <c r="G106" i="12"/>
  <c r="C106" i="12"/>
  <c r="E106" i="12"/>
  <c r="G105" i="12"/>
  <c r="C105" i="12"/>
  <c r="E105" i="12"/>
  <c r="G104" i="12"/>
  <c r="C104" i="12"/>
  <c r="E104" i="12"/>
  <c r="G103" i="12"/>
  <c r="C103" i="12"/>
  <c r="G102" i="12"/>
  <c r="C102" i="12"/>
  <c r="E102" i="12"/>
  <c r="G101" i="12"/>
  <c r="C101" i="12"/>
  <c r="E101" i="12"/>
  <c r="G155" i="12"/>
  <c r="C155" i="12"/>
  <c r="E155" i="12"/>
  <c r="G154" i="12"/>
  <c r="C154" i="12"/>
  <c r="E154" i="12"/>
  <c r="G100" i="12"/>
  <c r="C100" i="12"/>
  <c r="E100" i="12"/>
  <c r="G99" i="12"/>
  <c r="C99" i="12"/>
  <c r="E99" i="12"/>
  <c r="G98" i="12"/>
  <c r="C98" i="12"/>
  <c r="E98" i="12"/>
  <c r="G97" i="12"/>
  <c r="C97" i="12"/>
  <c r="E97" i="12"/>
  <c r="G96" i="12"/>
  <c r="C96" i="12"/>
  <c r="E96" i="12"/>
  <c r="G95" i="12"/>
  <c r="C95" i="12"/>
  <c r="G94" i="12"/>
  <c r="C94" i="12"/>
  <c r="E94" i="12"/>
  <c r="G93" i="12"/>
  <c r="C93" i="12"/>
  <c r="E93" i="12"/>
  <c r="G92" i="12"/>
  <c r="C92" i="12"/>
  <c r="E92" i="12"/>
  <c r="G91" i="12"/>
  <c r="C91" i="12"/>
  <c r="E91" i="12"/>
  <c r="G90" i="12"/>
  <c r="C90" i="12"/>
  <c r="G153" i="12"/>
  <c r="C153" i="12"/>
  <c r="E153" i="12"/>
  <c r="G152" i="12"/>
  <c r="C152" i="12"/>
  <c r="E152" i="12"/>
  <c r="G151" i="12"/>
  <c r="C151" i="12"/>
  <c r="E151" i="12"/>
  <c r="G150" i="12"/>
  <c r="C150" i="12"/>
  <c r="E150" i="12"/>
  <c r="G89" i="12"/>
  <c r="C89" i="12"/>
  <c r="E89" i="12"/>
  <c r="G88" i="12"/>
  <c r="C88" i="12"/>
  <c r="E88" i="12"/>
  <c r="G87" i="12"/>
  <c r="C87" i="12"/>
  <c r="E87" i="12"/>
  <c r="G86" i="12"/>
  <c r="C86" i="12"/>
  <c r="E86" i="12"/>
  <c r="G85" i="12"/>
  <c r="C85" i="12"/>
  <c r="E85" i="12"/>
  <c r="G84" i="12"/>
  <c r="C84" i="12"/>
  <c r="E84" i="12"/>
  <c r="G83" i="12"/>
  <c r="C83" i="12"/>
  <c r="E83" i="12"/>
  <c r="G82" i="12"/>
  <c r="C82" i="12"/>
  <c r="G81" i="12"/>
  <c r="C81" i="12"/>
  <c r="E81" i="12"/>
  <c r="G80" i="12"/>
  <c r="C80" i="12"/>
  <c r="G79" i="12"/>
  <c r="C79" i="12"/>
  <c r="E79" i="12"/>
  <c r="G78" i="12"/>
  <c r="C78" i="12"/>
  <c r="E78" i="12"/>
  <c r="G77" i="12"/>
  <c r="C77" i="12"/>
  <c r="E77" i="12"/>
  <c r="G76" i="12"/>
  <c r="C76" i="12"/>
  <c r="E76" i="12"/>
  <c r="G75" i="12"/>
  <c r="C75" i="12"/>
  <c r="E75" i="12"/>
  <c r="E92" i="4"/>
  <c r="G74" i="12"/>
  <c r="C74" i="12"/>
  <c r="E74" i="12"/>
  <c r="G73" i="12"/>
  <c r="C73" i="12"/>
  <c r="E73" i="12"/>
  <c r="G72" i="12"/>
  <c r="C72" i="12"/>
  <c r="E72" i="12"/>
  <c r="G71" i="12"/>
  <c r="C71" i="12"/>
  <c r="E71" i="12"/>
  <c r="G70" i="12"/>
  <c r="C70" i="12"/>
  <c r="E70" i="12"/>
  <c r="G69" i="12"/>
  <c r="C69" i="12"/>
  <c r="E69" i="12"/>
  <c r="E86" i="4"/>
  <c r="G68" i="12"/>
  <c r="C68" i="12"/>
  <c r="E68" i="12"/>
  <c r="G67" i="12"/>
  <c r="C67" i="12"/>
  <c r="E84" i="4"/>
  <c r="G66" i="12"/>
  <c r="C66" i="12"/>
  <c r="E83" i="4"/>
  <c r="G65" i="12"/>
  <c r="C65" i="12"/>
  <c r="E65" i="12"/>
  <c r="G64" i="12"/>
  <c r="C64" i="12"/>
  <c r="E64" i="12"/>
  <c r="G63" i="12"/>
  <c r="C63" i="12"/>
  <c r="E63" i="12"/>
  <c r="G62" i="12"/>
  <c r="C62" i="12"/>
  <c r="E62" i="12"/>
  <c r="G61" i="12"/>
  <c r="C61" i="12"/>
  <c r="E78" i="4"/>
  <c r="E61" i="12"/>
  <c r="G60" i="12"/>
  <c r="C60" i="12"/>
  <c r="E77" i="4"/>
  <c r="E60" i="12" s="1"/>
  <c r="G59" i="12"/>
  <c r="C59" i="12"/>
  <c r="E76" i="4"/>
  <c r="G58" i="12"/>
  <c r="C58" i="12"/>
  <c r="E58" i="12"/>
  <c r="G57" i="12"/>
  <c r="C57" i="12"/>
  <c r="E74" i="4"/>
  <c r="E57" i="12"/>
  <c r="G56" i="12"/>
  <c r="C56" i="12"/>
  <c r="E56" i="12"/>
  <c r="G55" i="12"/>
  <c r="C55" i="12"/>
  <c r="E55" i="12"/>
  <c r="G54" i="12"/>
  <c r="C54" i="12"/>
  <c r="E70" i="4"/>
  <c r="E54" i="12"/>
  <c r="G53" i="12"/>
  <c r="C53" i="12"/>
  <c r="E53" i="12"/>
  <c r="G52" i="12"/>
  <c r="C52" i="12"/>
  <c r="E52" i="12"/>
  <c r="E68" i="4"/>
  <c r="G51" i="12"/>
  <c r="C51" i="12"/>
  <c r="E51" i="12"/>
  <c r="G50" i="12"/>
  <c r="C50" i="12"/>
  <c r="E50" i="12"/>
  <c r="G49" i="12"/>
  <c r="C49" i="12"/>
  <c r="E65" i="4"/>
  <c r="E49" i="12" s="1"/>
  <c r="G48" i="12"/>
  <c r="C48" i="12"/>
  <c r="E64" i="4"/>
  <c r="E48" i="12" s="1"/>
  <c r="G47" i="12"/>
  <c r="C47" i="12"/>
  <c r="E63" i="4"/>
  <c r="F63" i="4" s="1"/>
  <c r="G46" i="12"/>
  <c r="C46" i="12"/>
  <c r="E46" i="12"/>
  <c r="G45" i="12"/>
  <c r="C45" i="12"/>
  <c r="E45" i="12"/>
  <c r="G44" i="12"/>
  <c r="C44" i="12"/>
  <c r="E44" i="12"/>
  <c r="G43" i="12"/>
  <c r="C43" i="12"/>
  <c r="E43" i="12"/>
  <c r="G42" i="12"/>
  <c r="C42" i="12"/>
  <c r="E42" i="12"/>
  <c r="G41" i="12"/>
  <c r="C41" i="12"/>
  <c r="E41" i="12"/>
  <c r="G40" i="12"/>
  <c r="C40" i="12"/>
  <c r="E40" i="12"/>
  <c r="G39" i="12"/>
  <c r="C39" i="12"/>
  <c r="E39" i="12"/>
  <c r="G38" i="12"/>
  <c r="C38" i="12"/>
  <c r="E38" i="12"/>
  <c r="G37" i="12"/>
  <c r="C37" i="12"/>
  <c r="E37" i="12"/>
  <c r="G36" i="12"/>
  <c r="C36" i="12"/>
  <c r="E36" i="12"/>
  <c r="G35" i="12"/>
  <c r="C35" i="12"/>
  <c r="E35" i="12"/>
  <c r="G34" i="12"/>
  <c r="C34" i="12"/>
  <c r="E34" i="12"/>
  <c r="G33" i="12"/>
  <c r="C33" i="12"/>
  <c r="E33" i="12"/>
  <c r="G32" i="12"/>
  <c r="C32" i="12"/>
  <c r="E32" i="12"/>
  <c r="G31" i="12"/>
  <c r="C31" i="12"/>
  <c r="E31" i="12"/>
  <c r="G30" i="12"/>
  <c r="C30" i="12"/>
  <c r="E30" i="12"/>
  <c r="G29" i="12"/>
  <c r="C29" i="12"/>
  <c r="E29" i="12"/>
  <c r="G28" i="12"/>
  <c r="C28" i="12"/>
  <c r="E28" i="12"/>
  <c r="G27" i="12"/>
  <c r="C27" i="12"/>
  <c r="E27" i="12"/>
  <c r="G26" i="12"/>
  <c r="C26" i="12"/>
  <c r="E26" i="12"/>
  <c r="G25" i="12"/>
  <c r="C25" i="12"/>
  <c r="E25" i="12"/>
  <c r="G24" i="12"/>
  <c r="C24" i="12"/>
  <c r="E24" i="12"/>
  <c r="G23" i="12"/>
  <c r="C23" i="12"/>
  <c r="E23" i="12"/>
  <c r="G22" i="12"/>
  <c r="C22" i="12"/>
  <c r="E22" i="12"/>
  <c r="G21" i="12"/>
  <c r="C21" i="12"/>
  <c r="E21" i="12"/>
  <c r="G20" i="12"/>
  <c r="C20" i="12"/>
  <c r="E20" i="12"/>
  <c r="G19" i="12"/>
  <c r="C19" i="12"/>
  <c r="E19" i="12"/>
  <c r="G18" i="12"/>
  <c r="C18" i="12"/>
  <c r="E18" i="12"/>
  <c r="G17" i="12"/>
  <c r="C17" i="12"/>
  <c r="E17" i="12"/>
  <c r="G16" i="12"/>
  <c r="C16" i="12"/>
  <c r="E16" i="12"/>
  <c r="G15" i="12"/>
  <c r="C15" i="12"/>
  <c r="E15" i="12"/>
  <c r="G14" i="12"/>
  <c r="C14" i="12"/>
  <c r="E14" i="12"/>
  <c r="G13" i="12"/>
  <c r="C13" i="12"/>
  <c r="E13" i="12"/>
  <c r="G12" i="12"/>
  <c r="C12" i="12"/>
  <c r="E12" i="12"/>
  <c r="G11" i="12"/>
  <c r="C11" i="12"/>
  <c r="E11" i="12"/>
  <c r="H172" i="12"/>
  <c r="B172" i="12"/>
  <c r="D172" i="12"/>
  <c r="A172" i="12"/>
  <c r="H149" i="12"/>
  <c r="B149" i="12"/>
  <c r="D149" i="12"/>
  <c r="A149" i="12"/>
  <c r="H148" i="12"/>
  <c r="B148" i="12"/>
  <c r="D148" i="12"/>
  <c r="A148" i="12"/>
  <c r="H171" i="12"/>
  <c r="B171" i="12"/>
  <c r="D171" i="12"/>
  <c r="A171" i="12"/>
  <c r="H170" i="12"/>
  <c r="B170" i="12"/>
  <c r="D170" i="12"/>
  <c r="A170" i="12"/>
  <c r="H169" i="12"/>
  <c r="B169" i="12"/>
  <c r="D169" i="12"/>
  <c r="A169" i="12"/>
  <c r="H168" i="12"/>
  <c r="B168" i="12"/>
  <c r="D168" i="12"/>
  <c r="A168" i="12"/>
  <c r="H167" i="12"/>
  <c r="B167" i="12"/>
  <c r="D167" i="12"/>
  <c r="A167" i="12"/>
  <c r="H147" i="12"/>
  <c r="B147" i="12"/>
  <c r="D147" i="12"/>
  <c r="A147" i="12"/>
  <c r="H146" i="12"/>
  <c r="B146" i="12"/>
  <c r="D146" i="12"/>
  <c r="A146" i="12"/>
  <c r="H145" i="12"/>
  <c r="B145" i="12"/>
  <c r="D145" i="12"/>
  <c r="A145" i="12"/>
  <c r="H144" i="12"/>
  <c r="B144" i="12"/>
  <c r="D144" i="12"/>
  <c r="A144" i="12"/>
  <c r="H143" i="12"/>
  <c r="B143" i="12"/>
  <c r="D143" i="12"/>
  <c r="A143" i="12"/>
  <c r="H166" i="12"/>
  <c r="B166" i="12"/>
  <c r="D166" i="12"/>
  <c r="A166" i="12"/>
  <c r="H165" i="12"/>
  <c r="B165" i="12"/>
  <c r="D165" i="12"/>
  <c r="A165" i="12"/>
  <c r="H142" i="12"/>
  <c r="B142" i="12"/>
  <c r="D142" i="12"/>
  <c r="A142" i="12"/>
  <c r="H141" i="12"/>
  <c r="B141" i="12"/>
  <c r="D141" i="12"/>
  <c r="A141" i="12"/>
  <c r="H164" i="12"/>
  <c r="B164" i="12"/>
  <c r="D164" i="12"/>
  <c r="A164" i="12"/>
  <c r="H163" i="12"/>
  <c r="B163" i="12"/>
  <c r="D163" i="12"/>
  <c r="A163" i="12"/>
  <c r="H140" i="12"/>
  <c r="B140" i="12"/>
  <c r="D140" i="12"/>
  <c r="A140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136" i="12"/>
  <c r="B136" i="12"/>
  <c r="D136" i="12"/>
  <c r="A136" i="12"/>
  <c r="H135" i="12"/>
  <c r="B135" i="12"/>
  <c r="D135" i="12"/>
  <c r="A135" i="12"/>
  <c r="H134" i="12"/>
  <c r="B134" i="12"/>
  <c r="D134" i="12"/>
  <c r="A134" i="12"/>
  <c r="H133" i="12"/>
  <c r="B133" i="12"/>
  <c r="D133" i="12"/>
  <c r="A133" i="12"/>
  <c r="H132" i="12"/>
  <c r="B132" i="12"/>
  <c r="D132" i="12"/>
  <c r="A132" i="12"/>
  <c r="H131" i="12"/>
  <c r="B131" i="12"/>
  <c r="D131" i="12"/>
  <c r="A131" i="12"/>
  <c r="H162" i="12"/>
  <c r="B162" i="12"/>
  <c r="D162" i="12"/>
  <c r="A162" i="12"/>
  <c r="H130" i="12"/>
  <c r="B130" i="12"/>
  <c r="D130" i="12"/>
  <c r="A130" i="12"/>
  <c r="H129" i="12"/>
  <c r="B129" i="12"/>
  <c r="D129" i="12"/>
  <c r="A129" i="12"/>
  <c r="H128" i="12"/>
  <c r="B128" i="12"/>
  <c r="D128" i="12"/>
  <c r="A128" i="12"/>
  <c r="H127" i="12"/>
  <c r="B127" i="12"/>
  <c r="D127" i="12"/>
  <c r="A127" i="12"/>
  <c r="H126" i="12"/>
  <c r="B126" i="12"/>
  <c r="D126" i="12"/>
  <c r="A126" i="12"/>
  <c r="H161" i="12"/>
  <c r="B161" i="12"/>
  <c r="D161" i="12"/>
  <c r="A161" i="12"/>
  <c r="H125" i="12"/>
  <c r="B125" i="12"/>
  <c r="D125" i="12"/>
  <c r="A125" i="12"/>
  <c r="H124" i="12"/>
  <c r="B124" i="12"/>
  <c r="D124" i="12"/>
  <c r="A124" i="12"/>
  <c r="H123" i="12"/>
  <c r="B123" i="12"/>
  <c r="D123" i="12"/>
  <c r="A123" i="12"/>
  <c r="H122" i="12"/>
  <c r="B122" i="12"/>
  <c r="D122" i="12"/>
  <c r="A122" i="12"/>
  <c r="H121" i="12"/>
  <c r="B121" i="12"/>
  <c r="D121" i="12"/>
  <c r="A121" i="12"/>
  <c r="H120" i="12"/>
  <c r="B120" i="12"/>
  <c r="D120" i="12"/>
  <c r="A120" i="12"/>
  <c r="H119" i="12"/>
  <c r="B119" i="12"/>
  <c r="D119" i="12"/>
  <c r="A119" i="12"/>
  <c r="H118" i="12"/>
  <c r="B118" i="12"/>
  <c r="D118" i="12"/>
  <c r="A118" i="12"/>
  <c r="H117" i="12"/>
  <c r="B117" i="12"/>
  <c r="D117" i="12"/>
  <c r="A117" i="12"/>
  <c r="H116" i="12"/>
  <c r="B116" i="12"/>
  <c r="D116" i="12"/>
  <c r="A116" i="12"/>
  <c r="H115" i="12"/>
  <c r="B115" i="12"/>
  <c r="D115" i="12"/>
  <c r="A115" i="12"/>
  <c r="H114" i="12"/>
  <c r="B114" i="12"/>
  <c r="D114" i="12"/>
  <c r="A114" i="12"/>
  <c r="H113" i="12"/>
  <c r="B113" i="12"/>
  <c r="D113" i="12"/>
  <c r="A113" i="12"/>
  <c r="H160" i="12"/>
  <c r="B160" i="12"/>
  <c r="D160" i="12"/>
  <c r="A160" i="12"/>
  <c r="H112" i="12"/>
  <c r="B112" i="12"/>
  <c r="D112" i="12"/>
  <c r="A112" i="12"/>
  <c r="H159" i="12"/>
  <c r="B159" i="12"/>
  <c r="D159" i="12"/>
  <c r="A159" i="12"/>
  <c r="H158" i="12"/>
  <c r="B158" i="12"/>
  <c r="D158" i="12"/>
  <c r="A158" i="12"/>
  <c r="H157" i="12"/>
  <c r="B157" i="12"/>
  <c r="D157" i="12"/>
  <c r="A157" i="12"/>
  <c r="H156" i="12"/>
  <c r="B156" i="12"/>
  <c r="D156" i="12"/>
  <c r="A156" i="12"/>
  <c r="H111" i="12"/>
  <c r="B111" i="12"/>
  <c r="D111" i="12"/>
  <c r="A111" i="12"/>
  <c r="H110" i="12"/>
  <c r="B110" i="12"/>
  <c r="D110" i="12"/>
  <c r="A110" i="12"/>
  <c r="H109" i="12"/>
  <c r="B109" i="12"/>
  <c r="D109" i="12"/>
  <c r="A109" i="12"/>
  <c r="H108" i="12"/>
  <c r="B108" i="12"/>
  <c r="D108" i="12"/>
  <c r="A108" i="12"/>
  <c r="H107" i="12"/>
  <c r="B107" i="12"/>
  <c r="D107" i="12"/>
  <c r="A107" i="12"/>
  <c r="H106" i="12"/>
  <c r="B106" i="12"/>
  <c r="D106" i="12"/>
  <c r="A106" i="12"/>
  <c r="H105" i="12"/>
  <c r="B105" i="12"/>
  <c r="D105" i="12"/>
  <c r="A105" i="12"/>
  <c r="H104" i="12"/>
  <c r="B104" i="12"/>
  <c r="D104" i="12"/>
  <c r="A104" i="12"/>
  <c r="H103" i="12"/>
  <c r="B103" i="12"/>
  <c r="D103" i="12"/>
  <c r="A103" i="12"/>
  <c r="H102" i="12"/>
  <c r="B102" i="12"/>
  <c r="D102" i="12"/>
  <c r="A102" i="12"/>
  <c r="H101" i="12"/>
  <c r="B101" i="12"/>
  <c r="D101" i="12"/>
  <c r="A101" i="12"/>
  <c r="H155" i="12"/>
  <c r="B155" i="12"/>
  <c r="D155" i="12"/>
  <c r="A155" i="12"/>
  <c r="H154" i="12"/>
  <c r="B154" i="12"/>
  <c r="D154" i="12"/>
  <c r="A154" i="12"/>
  <c r="H100" i="12"/>
  <c r="B100" i="12"/>
  <c r="D100" i="12"/>
  <c r="A100" i="12"/>
  <c r="H99" i="12"/>
  <c r="B99" i="12"/>
  <c r="D99" i="12"/>
  <c r="A99" i="12"/>
  <c r="H98" i="12"/>
  <c r="B98" i="12"/>
  <c r="D98" i="12"/>
  <c r="A98" i="12"/>
  <c r="H97" i="12"/>
  <c r="B97" i="12"/>
  <c r="D97" i="12"/>
  <c r="A97" i="12"/>
  <c r="H96" i="12"/>
  <c r="B96" i="12"/>
  <c r="D96" i="12"/>
  <c r="A96" i="12"/>
  <c r="H95" i="12"/>
  <c r="B95" i="12"/>
  <c r="D95" i="12"/>
  <c r="A95" i="12"/>
  <c r="H94" i="12"/>
  <c r="B94" i="12"/>
  <c r="D94" i="12"/>
  <c r="A94" i="12"/>
  <c r="H93" i="12"/>
  <c r="B93" i="12"/>
  <c r="D93" i="12"/>
  <c r="A93" i="12"/>
  <c r="H92" i="12"/>
  <c r="B92" i="12"/>
  <c r="D92" i="12"/>
  <c r="A92" i="12"/>
  <c r="H91" i="12"/>
  <c r="B91" i="12"/>
  <c r="D91" i="12"/>
  <c r="A91" i="12"/>
  <c r="H90" i="12"/>
  <c r="B90" i="12"/>
  <c r="D90" i="12"/>
  <c r="A90" i="12"/>
  <c r="H153" i="12"/>
  <c r="B153" i="12"/>
  <c r="D153" i="12"/>
  <c r="A153" i="12"/>
  <c r="H152" i="12"/>
  <c r="B152" i="12"/>
  <c r="D152" i="12"/>
  <c r="A152" i="12"/>
  <c r="H151" i="12"/>
  <c r="B151" i="12"/>
  <c r="D151" i="12"/>
  <c r="A151" i="12"/>
  <c r="H150" i="12"/>
  <c r="B150" i="12"/>
  <c r="D150" i="12"/>
  <c r="A150" i="12"/>
  <c r="H89" i="12"/>
  <c r="B89" i="12"/>
  <c r="D89" i="12"/>
  <c r="A89" i="12"/>
  <c r="H88" i="12"/>
  <c r="B88" i="12"/>
  <c r="D88" i="12"/>
  <c r="A88" i="12"/>
  <c r="H87" i="12"/>
  <c r="B87" i="12"/>
  <c r="D87" i="12"/>
  <c r="A87" i="12"/>
  <c r="H86" i="12"/>
  <c r="B86" i="12"/>
  <c r="D86" i="12"/>
  <c r="A86" i="12"/>
  <c r="H85" i="12"/>
  <c r="B85" i="12"/>
  <c r="D85" i="12"/>
  <c r="A85" i="12"/>
  <c r="H84" i="12"/>
  <c r="B84" i="12"/>
  <c r="D84" i="12"/>
  <c r="A84" i="12"/>
  <c r="H83" i="12"/>
  <c r="B83" i="12"/>
  <c r="D83" i="12"/>
  <c r="A83" i="12"/>
  <c r="H82" i="12"/>
  <c r="F82" i="12"/>
  <c r="D82" i="12"/>
  <c r="B82" i="12"/>
  <c r="A82" i="12"/>
  <c r="H81" i="12"/>
  <c r="F81" i="12"/>
  <c r="D81" i="12"/>
  <c r="B81" i="12"/>
  <c r="A81" i="12"/>
  <c r="H80" i="12"/>
  <c r="F80" i="12"/>
  <c r="D80" i="12"/>
  <c r="B80" i="12"/>
  <c r="A80" i="12"/>
  <c r="H79" i="12"/>
  <c r="B79" i="12"/>
  <c r="F79" i="12"/>
  <c r="D79" i="12"/>
  <c r="A79" i="12"/>
  <c r="H78" i="12"/>
  <c r="F78" i="12"/>
  <c r="D78" i="12"/>
  <c r="B78" i="12"/>
  <c r="A78" i="12"/>
  <c r="H77" i="12"/>
  <c r="D77" i="12"/>
  <c r="B77" i="12"/>
  <c r="A77" i="12"/>
  <c r="H76" i="12"/>
  <c r="D76" i="12"/>
  <c r="B76" i="12"/>
  <c r="A76" i="12"/>
  <c r="H75" i="12"/>
  <c r="D75" i="12"/>
  <c r="B75" i="12"/>
  <c r="A75" i="12"/>
  <c r="H74" i="12"/>
  <c r="D74" i="12"/>
  <c r="B74" i="12"/>
  <c r="A74" i="12"/>
  <c r="H73" i="12"/>
  <c r="D73" i="12"/>
  <c r="B73" i="12"/>
  <c r="A73" i="12"/>
  <c r="H72" i="12"/>
  <c r="D72" i="12"/>
  <c r="B72" i="12"/>
  <c r="A72" i="12"/>
  <c r="H71" i="12"/>
  <c r="D71" i="12"/>
  <c r="B71" i="12"/>
  <c r="A71" i="12"/>
  <c r="H70" i="12"/>
  <c r="D70" i="12"/>
  <c r="B70" i="12"/>
  <c r="A70" i="12"/>
  <c r="H69" i="12"/>
  <c r="D69" i="12"/>
  <c r="B69" i="12"/>
  <c r="A69" i="12"/>
  <c r="H68" i="12"/>
  <c r="D68" i="12"/>
  <c r="B68" i="12"/>
  <c r="A68" i="12"/>
  <c r="H67" i="12"/>
  <c r="D67" i="12"/>
  <c r="B67" i="12"/>
  <c r="A67" i="12"/>
  <c r="H66" i="12"/>
  <c r="D66" i="12"/>
  <c r="B66" i="12"/>
  <c r="A66" i="12"/>
  <c r="H65" i="12"/>
  <c r="D65" i="12"/>
  <c r="B65" i="12"/>
  <c r="A65" i="12"/>
  <c r="H64" i="12"/>
  <c r="D64" i="12"/>
  <c r="B64" i="12"/>
  <c r="A64" i="12"/>
  <c r="H63" i="12"/>
  <c r="D63" i="12"/>
  <c r="B63" i="12"/>
  <c r="A63" i="12"/>
  <c r="H62" i="12"/>
  <c r="D62" i="12"/>
  <c r="B62" i="12"/>
  <c r="A62" i="12"/>
  <c r="H61" i="12"/>
  <c r="D61" i="12"/>
  <c r="B61" i="12"/>
  <c r="A61" i="12"/>
  <c r="H60" i="12"/>
  <c r="D60" i="12"/>
  <c r="B60" i="12"/>
  <c r="A60" i="12"/>
  <c r="H59" i="12"/>
  <c r="D59" i="12"/>
  <c r="B59" i="12"/>
  <c r="A59" i="12"/>
  <c r="H58" i="12"/>
  <c r="D58" i="12"/>
  <c r="B58" i="12"/>
  <c r="A58" i="12"/>
  <c r="H57" i="12"/>
  <c r="D57" i="12"/>
  <c r="B57" i="12"/>
  <c r="A57" i="12"/>
  <c r="H56" i="12"/>
  <c r="D56" i="12"/>
  <c r="B56" i="12"/>
  <c r="A56" i="12"/>
  <c r="H55" i="12"/>
  <c r="D55" i="12"/>
  <c r="B55" i="12"/>
  <c r="A55" i="12"/>
  <c r="H54" i="12"/>
  <c r="D54" i="12"/>
  <c r="B54" i="12"/>
  <c r="A54" i="12"/>
  <c r="H53" i="12"/>
  <c r="D53" i="12"/>
  <c r="B53" i="12"/>
  <c r="A53" i="12"/>
  <c r="H52" i="12"/>
  <c r="D52" i="12"/>
  <c r="B52" i="12"/>
  <c r="A52" i="12"/>
  <c r="H51" i="12"/>
  <c r="D51" i="12"/>
  <c r="B51" i="12"/>
  <c r="A51" i="12"/>
  <c r="H50" i="12"/>
  <c r="D50" i="12"/>
  <c r="B50" i="12"/>
  <c r="A50" i="12"/>
  <c r="H49" i="12"/>
  <c r="D49" i="12"/>
  <c r="B49" i="12"/>
  <c r="A49" i="12"/>
  <c r="H48" i="12"/>
  <c r="D48" i="12"/>
  <c r="B48" i="12"/>
  <c r="A48" i="12"/>
  <c r="H47" i="12"/>
  <c r="D47" i="12"/>
  <c r="B47" i="12"/>
  <c r="A47" i="12"/>
  <c r="H46" i="12"/>
  <c r="D46" i="12"/>
  <c r="B46" i="12"/>
  <c r="A46" i="12"/>
  <c r="H45" i="12"/>
  <c r="D45" i="12"/>
  <c r="B45" i="12"/>
  <c r="A45" i="12"/>
  <c r="H44" i="12"/>
  <c r="D44" i="12"/>
  <c r="B44" i="12"/>
  <c r="A44" i="12"/>
  <c r="H43" i="12"/>
  <c r="D43" i="12"/>
  <c r="B43" i="12"/>
  <c r="A43" i="12"/>
  <c r="H42" i="12"/>
  <c r="D42" i="12"/>
  <c r="B42" i="12"/>
  <c r="A42" i="12"/>
  <c r="H41" i="12"/>
  <c r="D41" i="12"/>
  <c r="B41" i="12"/>
  <c r="A41" i="12"/>
  <c r="H40" i="12"/>
  <c r="D40" i="12"/>
  <c r="B40" i="12"/>
  <c r="A40" i="12"/>
  <c r="H39" i="12"/>
  <c r="D39" i="12"/>
  <c r="B39" i="12"/>
  <c r="A39" i="12"/>
  <c r="H38" i="12"/>
  <c r="D38" i="12"/>
  <c r="B38" i="12"/>
  <c r="A38" i="12"/>
  <c r="H37" i="12"/>
  <c r="D37" i="12"/>
  <c r="B37" i="12"/>
  <c r="A37" i="12"/>
  <c r="H36" i="12"/>
  <c r="D36" i="12"/>
  <c r="B36" i="12"/>
  <c r="A36" i="12"/>
  <c r="H35" i="12"/>
  <c r="D35" i="12"/>
  <c r="B35" i="12"/>
  <c r="A35" i="12"/>
  <c r="H34" i="12"/>
  <c r="D34" i="12"/>
  <c r="B34" i="12"/>
  <c r="A34" i="12"/>
  <c r="H33" i="12"/>
  <c r="D33" i="12"/>
  <c r="B33" i="12"/>
  <c r="A33" i="12"/>
  <c r="H32" i="12"/>
  <c r="D32" i="12"/>
  <c r="B32" i="12"/>
  <c r="A32" i="12"/>
  <c r="H31" i="12"/>
  <c r="D31" i="12"/>
  <c r="B31" i="12"/>
  <c r="A31" i="12"/>
  <c r="H30" i="12"/>
  <c r="D30" i="12"/>
  <c r="B30" i="12"/>
  <c r="A30" i="12"/>
  <c r="H29" i="12"/>
  <c r="D29" i="12"/>
  <c r="B29" i="12"/>
  <c r="A29" i="12"/>
  <c r="H28" i="12"/>
  <c r="D28" i="12"/>
  <c r="B28" i="12"/>
  <c r="A28" i="12"/>
  <c r="H27" i="12"/>
  <c r="D27" i="12"/>
  <c r="B27" i="12"/>
  <c r="A27" i="12"/>
  <c r="H26" i="12"/>
  <c r="D26" i="12"/>
  <c r="B26" i="12"/>
  <c r="A26" i="12"/>
  <c r="H25" i="12"/>
  <c r="D25" i="12"/>
  <c r="B25" i="12"/>
  <c r="A25" i="12"/>
  <c r="H24" i="12"/>
  <c r="D24" i="12"/>
  <c r="B24" i="12"/>
  <c r="A24" i="12"/>
  <c r="H23" i="12"/>
  <c r="D23" i="12"/>
  <c r="B23" i="12"/>
  <c r="A23" i="12"/>
  <c r="H22" i="12"/>
  <c r="D22" i="12"/>
  <c r="B22" i="12"/>
  <c r="A22" i="12"/>
  <c r="H21" i="12"/>
  <c r="D21" i="12"/>
  <c r="B21" i="12"/>
  <c r="A21" i="12"/>
  <c r="H20" i="12"/>
  <c r="D20" i="12"/>
  <c r="B20" i="12"/>
  <c r="A20" i="12"/>
  <c r="H19" i="12"/>
  <c r="D19" i="12"/>
  <c r="B19" i="12"/>
  <c r="A19" i="12"/>
  <c r="H18" i="12"/>
  <c r="D18" i="12"/>
  <c r="B18" i="12"/>
  <c r="A18" i="12"/>
  <c r="H17" i="12"/>
  <c r="D17" i="12"/>
  <c r="B17" i="12"/>
  <c r="A17" i="12"/>
  <c r="H16" i="12"/>
  <c r="D16" i="12"/>
  <c r="B16" i="12"/>
  <c r="A16" i="12"/>
  <c r="H15" i="12"/>
  <c r="D15" i="12"/>
  <c r="B15" i="12"/>
  <c r="A15" i="12"/>
  <c r="H14" i="12"/>
  <c r="D14" i="12"/>
  <c r="B14" i="12"/>
  <c r="A14" i="12"/>
  <c r="H13" i="12"/>
  <c r="D13" i="12"/>
  <c r="B13" i="12"/>
  <c r="A13" i="12"/>
  <c r="H12" i="12"/>
  <c r="D12" i="12"/>
  <c r="B12" i="12"/>
  <c r="A12" i="12"/>
  <c r="H11" i="12"/>
  <c r="D11" i="12"/>
  <c r="B11" i="12"/>
  <c r="A11" i="12"/>
  <c r="E9" i="4"/>
  <c r="D9" i="4"/>
  <c r="P240" i="4"/>
  <c r="P241" i="4"/>
  <c r="P238" i="4"/>
  <c r="V238" i="4"/>
  <c r="P239" i="4"/>
  <c r="V239" i="4"/>
  <c r="P231" i="4"/>
  <c r="P232" i="4"/>
  <c r="V232" i="4"/>
  <c r="P233" i="4"/>
  <c r="V233" i="4"/>
  <c r="P234" i="4"/>
  <c r="V234" i="4"/>
  <c r="P235" i="4"/>
  <c r="V235" i="4"/>
  <c r="P236" i="4"/>
  <c r="V236" i="4"/>
  <c r="P237" i="4"/>
  <c r="P227" i="4"/>
  <c r="P228" i="4"/>
  <c r="V228" i="4"/>
  <c r="E224" i="9"/>
  <c r="F224" i="9"/>
  <c r="G224" i="9"/>
  <c r="J224" i="9"/>
  <c r="E225" i="9"/>
  <c r="F225" i="9"/>
  <c r="G225" i="9"/>
  <c r="J225" i="9"/>
  <c r="E226" i="9"/>
  <c r="F226" i="9"/>
  <c r="G226" i="9"/>
  <c r="J226" i="9"/>
  <c r="E227" i="9"/>
  <c r="F227" i="9"/>
  <c r="G227" i="9"/>
  <c r="J227" i="9"/>
  <c r="E228" i="9"/>
  <c r="F228" i="9"/>
  <c r="G228" i="9"/>
  <c r="J228" i="9"/>
  <c r="E229" i="9"/>
  <c r="F229" i="9"/>
  <c r="G229" i="9"/>
  <c r="E230" i="9"/>
  <c r="F230" i="9"/>
  <c r="G230" i="9"/>
  <c r="J230" i="9"/>
  <c r="E231" i="9"/>
  <c r="F231" i="9"/>
  <c r="G231" i="9"/>
  <c r="E232" i="9"/>
  <c r="F232" i="9"/>
  <c r="G232" i="9"/>
  <c r="J232" i="9"/>
  <c r="E233" i="9"/>
  <c r="F233" i="9"/>
  <c r="G233" i="9"/>
  <c r="E234" i="9"/>
  <c r="F234" i="9"/>
  <c r="G234" i="9"/>
  <c r="J234" i="9"/>
  <c r="E235" i="9"/>
  <c r="F235" i="9"/>
  <c r="G235" i="9"/>
  <c r="E236" i="9"/>
  <c r="F236" i="9"/>
  <c r="G236" i="9"/>
  <c r="J236" i="9"/>
  <c r="E9" i="9"/>
  <c r="D9" i="9"/>
  <c r="E150" i="9"/>
  <c r="F150" i="9"/>
  <c r="G150" i="9"/>
  <c r="E151" i="9"/>
  <c r="F151" i="9"/>
  <c r="G151" i="9"/>
  <c r="E152" i="9"/>
  <c r="F152" i="9"/>
  <c r="G152" i="9"/>
  <c r="E153" i="9"/>
  <c r="F153" i="9"/>
  <c r="G153" i="9"/>
  <c r="E154" i="9"/>
  <c r="F154" i="9"/>
  <c r="G154" i="9"/>
  <c r="E155" i="9"/>
  <c r="F155" i="9"/>
  <c r="G155" i="9"/>
  <c r="E156" i="9"/>
  <c r="F156" i="9"/>
  <c r="G156" i="9"/>
  <c r="E157" i="9"/>
  <c r="F157" i="9"/>
  <c r="G157" i="9"/>
  <c r="E158" i="9"/>
  <c r="F158" i="9"/>
  <c r="G158" i="9"/>
  <c r="E159" i="9"/>
  <c r="F159" i="9"/>
  <c r="G159" i="9"/>
  <c r="E160" i="9"/>
  <c r="F160" i="9"/>
  <c r="G160" i="9"/>
  <c r="E161" i="9"/>
  <c r="F161" i="9"/>
  <c r="G161" i="9"/>
  <c r="E162" i="9"/>
  <c r="F162" i="9"/>
  <c r="G162" i="9"/>
  <c r="E163" i="9"/>
  <c r="F163" i="9"/>
  <c r="G163" i="9"/>
  <c r="E164" i="9"/>
  <c r="F164" i="9"/>
  <c r="G164" i="9"/>
  <c r="E165" i="9"/>
  <c r="F165" i="9"/>
  <c r="G165" i="9"/>
  <c r="E166" i="9"/>
  <c r="F166" i="9"/>
  <c r="G166" i="9"/>
  <c r="E167" i="9"/>
  <c r="F167" i="9"/>
  <c r="G167" i="9"/>
  <c r="E168" i="9"/>
  <c r="F168" i="9"/>
  <c r="G168" i="9"/>
  <c r="E169" i="9"/>
  <c r="F169" i="9"/>
  <c r="G169" i="9"/>
  <c r="E170" i="9"/>
  <c r="F170" i="9"/>
  <c r="G170" i="9"/>
  <c r="E171" i="9"/>
  <c r="F171" i="9"/>
  <c r="G171" i="9"/>
  <c r="E172" i="9"/>
  <c r="F172" i="9"/>
  <c r="G172" i="9"/>
  <c r="E173" i="9"/>
  <c r="F173" i="9"/>
  <c r="G173" i="9"/>
  <c r="E174" i="9"/>
  <c r="F174" i="9"/>
  <c r="G174" i="9"/>
  <c r="E175" i="9"/>
  <c r="F175" i="9"/>
  <c r="G175" i="9"/>
  <c r="E176" i="9"/>
  <c r="F176" i="9"/>
  <c r="G176" i="9"/>
  <c r="E177" i="9"/>
  <c r="F177" i="9"/>
  <c r="G177" i="9"/>
  <c r="E178" i="9"/>
  <c r="F178" i="9"/>
  <c r="G178" i="9"/>
  <c r="E179" i="9"/>
  <c r="F179" i="9"/>
  <c r="G179" i="9"/>
  <c r="E180" i="9"/>
  <c r="F180" i="9"/>
  <c r="G180" i="9"/>
  <c r="E181" i="9"/>
  <c r="F181" i="9"/>
  <c r="G181" i="9"/>
  <c r="E182" i="9"/>
  <c r="F182" i="9"/>
  <c r="G182" i="9"/>
  <c r="E183" i="9"/>
  <c r="F183" i="9"/>
  <c r="G183" i="9"/>
  <c r="E184" i="9"/>
  <c r="F184" i="9"/>
  <c r="G184" i="9"/>
  <c r="E185" i="9"/>
  <c r="F185" i="9"/>
  <c r="G185" i="9"/>
  <c r="E186" i="9"/>
  <c r="F186" i="9"/>
  <c r="G186" i="9"/>
  <c r="E187" i="9"/>
  <c r="F187" i="9"/>
  <c r="G187" i="9"/>
  <c r="E188" i="9"/>
  <c r="F188" i="9"/>
  <c r="G188" i="9"/>
  <c r="M188" i="9"/>
  <c r="E189" i="9"/>
  <c r="F189" i="9"/>
  <c r="G189" i="9"/>
  <c r="E190" i="9"/>
  <c r="F190" i="9"/>
  <c r="G190" i="9"/>
  <c r="E191" i="9"/>
  <c r="F191" i="9"/>
  <c r="G191" i="9"/>
  <c r="E192" i="9"/>
  <c r="F192" i="9"/>
  <c r="G192" i="9"/>
  <c r="E193" i="9"/>
  <c r="F193" i="9"/>
  <c r="G193" i="9"/>
  <c r="E194" i="9"/>
  <c r="F194" i="9"/>
  <c r="G194" i="9"/>
  <c r="E195" i="9"/>
  <c r="F195" i="9"/>
  <c r="G195" i="9"/>
  <c r="E196" i="9"/>
  <c r="F196" i="9"/>
  <c r="G196" i="9"/>
  <c r="E197" i="9"/>
  <c r="F197" i="9"/>
  <c r="G197" i="9"/>
  <c r="E198" i="9"/>
  <c r="F198" i="9"/>
  <c r="G198" i="9"/>
  <c r="E199" i="9"/>
  <c r="F199" i="9"/>
  <c r="G199" i="9"/>
  <c r="E200" i="9"/>
  <c r="F200" i="9"/>
  <c r="G200" i="9"/>
  <c r="E201" i="9"/>
  <c r="F201" i="9"/>
  <c r="G201" i="9"/>
  <c r="E202" i="9"/>
  <c r="F202" i="9"/>
  <c r="G202" i="9"/>
  <c r="E203" i="9"/>
  <c r="F203" i="9"/>
  <c r="G203" i="9"/>
  <c r="E204" i="9"/>
  <c r="F204" i="9"/>
  <c r="G204" i="9"/>
  <c r="E205" i="9"/>
  <c r="F205" i="9"/>
  <c r="G205" i="9"/>
  <c r="E206" i="9"/>
  <c r="F206" i="9"/>
  <c r="G206" i="9"/>
  <c r="E207" i="9"/>
  <c r="F207" i="9"/>
  <c r="G207" i="9"/>
  <c r="E208" i="9"/>
  <c r="F208" i="9"/>
  <c r="G208" i="9"/>
  <c r="E209" i="9"/>
  <c r="F209" i="9"/>
  <c r="G209" i="9"/>
  <c r="E210" i="9"/>
  <c r="F210" i="9"/>
  <c r="G210" i="9"/>
  <c r="E211" i="9"/>
  <c r="F211" i="9"/>
  <c r="G211" i="9"/>
  <c r="E212" i="9"/>
  <c r="F212" i="9"/>
  <c r="G212" i="9"/>
  <c r="E213" i="9"/>
  <c r="F213" i="9"/>
  <c r="G213" i="9"/>
  <c r="E214" i="9"/>
  <c r="F214" i="9"/>
  <c r="G214" i="9"/>
  <c r="E215" i="9"/>
  <c r="F215" i="9"/>
  <c r="G215" i="9"/>
  <c r="E216" i="9"/>
  <c r="F216" i="9"/>
  <c r="G216" i="9"/>
  <c r="E217" i="9"/>
  <c r="F217" i="9"/>
  <c r="G217" i="9"/>
  <c r="E218" i="9"/>
  <c r="F218" i="9"/>
  <c r="G218" i="9"/>
  <c r="E219" i="9"/>
  <c r="F219" i="9"/>
  <c r="G219" i="9"/>
  <c r="E220" i="9"/>
  <c r="F220" i="9"/>
  <c r="E221" i="9"/>
  <c r="F221" i="9"/>
  <c r="G221" i="9"/>
  <c r="E222" i="9"/>
  <c r="F222" i="9"/>
  <c r="G222" i="9"/>
  <c r="E223" i="9"/>
  <c r="F223" i="9"/>
  <c r="G223" i="9"/>
  <c r="D11" i="9"/>
  <c r="O284" i="9" s="1"/>
  <c r="D12" i="9"/>
  <c r="D13" i="9"/>
  <c r="P224" i="9"/>
  <c r="P225" i="9"/>
  <c r="P226" i="9"/>
  <c r="P227" i="9"/>
  <c r="P228" i="9"/>
  <c r="P229" i="9"/>
  <c r="P230" i="9"/>
  <c r="P231" i="9"/>
  <c r="P232" i="9"/>
  <c r="P233" i="9"/>
  <c r="P234" i="9"/>
  <c r="J235" i="9"/>
  <c r="P235" i="9"/>
  <c r="P236" i="9"/>
  <c r="P223" i="9"/>
  <c r="P222" i="9"/>
  <c r="J222" i="9"/>
  <c r="P221" i="9"/>
  <c r="J221" i="9"/>
  <c r="P188" i="9"/>
  <c r="P194" i="9"/>
  <c r="P219" i="9"/>
  <c r="P220" i="9"/>
  <c r="A9" i="11"/>
  <c r="C9" i="11" s="1"/>
  <c r="D13" i="11" s="1"/>
  <c r="H16" i="11"/>
  <c r="H15" i="11"/>
  <c r="D21" i="11"/>
  <c r="D22" i="11"/>
  <c r="L22" i="11" s="1"/>
  <c r="D23" i="11"/>
  <c r="K23" i="11" s="1"/>
  <c r="D24" i="11"/>
  <c r="J24" i="11" s="1"/>
  <c r="D25" i="11"/>
  <c r="D26" i="11"/>
  <c r="D27" i="11"/>
  <c r="I27" i="11" s="1"/>
  <c r="D28" i="11"/>
  <c r="D29" i="11"/>
  <c r="D30" i="11"/>
  <c r="I30" i="11" s="1"/>
  <c r="D31" i="11"/>
  <c r="H31" i="11" s="1"/>
  <c r="D32" i="11"/>
  <c r="H32" i="11"/>
  <c r="D33" i="11"/>
  <c r="D34" i="11"/>
  <c r="D35" i="11"/>
  <c r="H35" i="11"/>
  <c r="D36" i="11"/>
  <c r="H36" i="11" s="1"/>
  <c r="D37" i="11"/>
  <c r="K37" i="11" s="1"/>
  <c r="D38" i="11"/>
  <c r="D39" i="11"/>
  <c r="J39" i="11" s="1"/>
  <c r="D40" i="11"/>
  <c r="D41" i="11"/>
  <c r="F41" i="11"/>
  <c r="D42" i="11"/>
  <c r="F42" i="11" s="1"/>
  <c r="D43" i="11"/>
  <c r="I43" i="11" s="1"/>
  <c r="D44" i="11"/>
  <c r="D45" i="11"/>
  <c r="K45" i="11"/>
  <c r="D46" i="11"/>
  <c r="D47" i="11"/>
  <c r="H47" i="11" s="1"/>
  <c r="D48" i="11"/>
  <c r="H48" i="11" s="1"/>
  <c r="D49" i="11"/>
  <c r="L49" i="11" s="1"/>
  <c r="D50" i="11"/>
  <c r="H50" i="11" s="1"/>
  <c r="D51" i="11"/>
  <c r="D52" i="11"/>
  <c r="H52" i="11" s="1"/>
  <c r="D53" i="11"/>
  <c r="D54" i="11"/>
  <c r="I54" i="11"/>
  <c r="D55" i="11"/>
  <c r="K55" i="11" s="1"/>
  <c r="D56" i="11"/>
  <c r="J56" i="11" s="1"/>
  <c r="D57" i="11"/>
  <c r="L57" i="11" s="1"/>
  <c r="D58" i="11"/>
  <c r="D59" i="11"/>
  <c r="H59" i="11" s="1"/>
  <c r="D60" i="11"/>
  <c r="J60" i="11" s="1"/>
  <c r="D61" i="11"/>
  <c r="D62" i="11"/>
  <c r="I62" i="11" s="1"/>
  <c r="D63" i="11"/>
  <c r="H63" i="11" s="1"/>
  <c r="D64" i="11"/>
  <c r="H64" i="11" s="1"/>
  <c r="D65" i="11"/>
  <c r="D66" i="11"/>
  <c r="J66" i="11" s="1"/>
  <c r="D67" i="11"/>
  <c r="H67" i="11" s="1"/>
  <c r="D68" i="11"/>
  <c r="J68" i="11" s="1"/>
  <c r="D69" i="11"/>
  <c r="J69" i="11"/>
  <c r="D70" i="11"/>
  <c r="J70" i="11" s="1"/>
  <c r="D71" i="11"/>
  <c r="J71" i="11" s="1"/>
  <c r="D72" i="11"/>
  <c r="I72" i="11" s="1"/>
  <c r="D73" i="11"/>
  <c r="L73" i="11" s="1"/>
  <c r="D74" i="11"/>
  <c r="F74" i="11" s="1"/>
  <c r="D75" i="11"/>
  <c r="D76" i="11"/>
  <c r="D77" i="11"/>
  <c r="D78" i="11"/>
  <c r="I78" i="11" s="1"/>
  <c r="D79" i="11"/>
  <c r="J79" i="11" s="1"/>
  <c r="D80" i="11"/>
  <c r="D81" i="11"/>
  <c r="F81" i="11" s="1"/>
  <c r="D82" i="11"/>
  <c r="D83" i="11"/>
  <c r="D84" i="11"/>
  <c r="D85" i="11"/>
  <c r="D86" i="11"/>
  <c r="I86" i="11"/>
  <c r="D87" i="11"/>
  <c r="H87" i="11"/>
  <c r="D88" i="11"/>
  <c r="H88" i="11"/>
  <c r="D89" i="11"/>
  <c r="D90" i="11"/>
  <c r="D91" i="11"/>
  <c r="H91" i="11"/>
  <c r="D92" i="11"/>
  <c r="H92" i="11"/>
  <c r="D93" i="11"/>
  <c r="D94" i="11"/>
  <c r="D95" i="11"/>
  <c r="H95" i="11"/>
  <c r="D96" i="11"/>
  <c r="H96" i="11"/>
  <c r="D97" i="11"/>
  <c r="D98" i="11"/>
  <c r="D99" i="11"/>
  <c r="H99" i="11"/>
  <c r="D100" i="11"/>
  <c r="H100" i="11"/>
  <c r="D101" i="11"/>
  <c r="D102" i="11"/>
  <c r="I102" i="11"/>
  <c r="D103" i="11"/>
  <c r="J103" i="11"/>
  <c r="H103" i="11"/>
  <c r="D104" i="11"/>
  <c r="H104" i="11"/>
  <c r="D105" i="11"/>
  <c r="D106" i="11"/>
  <c r="D107" i="11"/>
  <c r="H107" i="11"/>
  <c r="D108" i="11"/>
  <c r="H108" i="11"/>
  <c r="D109" i="11"/>
  <c r="D110" i="11"/>
  <c r="D111" i="11"/>
  <c r="H111" i="11"/>
  <c r="D112" i="11"/>
  <c r="H112" i="11"/>
  <c r="D113" i="11"/>
  <c r="F113" i="11"/>
  <c r="D114" i="11"/>
  <c r="J114" i="11"/>
  <c r="D115" i="11"/>
  <c r="H115" i="11"/>
  <c r="D116" i="11"/>
  <c r="H116" i="11"/>
  <c r="D117" i="11"/>
  <c r="D118" i="11"/>
  <c r="I118" i="11"/>
  <c r="D119" i="11"/>
  <c r="H119" i="11"/>
  <c r="D120" i="11"/>
  <c r="H120" i="11"/>
  <c r="D121" i="11"/>
  <c r="D122" i="11"/>
  <c r="D123" i="11"/>
  <c r="H123" i="11"/>
  <c r="D124" i="11"/>
  <c r="H124" i="11"/>
  <c r="D125" i="11"/>
  <c r="D126" i="11"/>
  <c r="D127" i="11"/>
  <c r="H127" i="11"/>
  <c r="D128" i="11"/>
  <c r="H128" i="11"/>
  <c r="D129" i="11"/>
  <c r="D130" i="11"/>
  <c r="D131" i="11"/>
  <c r="H131" i="11"/>
  <c r="D132" i="11"/>
  <c r="H132" i="11"/>
  <c r="D133" i="11"/>
  <c r="D134" i="11"/>
  <c r="I134" i="11"/>
  <c r="D135" i="11"/>
  <c r="F135" i="11"/>
  <c r="H135" i="11"/>
  <c r="D136" i="11"/>
  <c r="H136" i="11"/>
  <c r="D137" i="11"/>
  <c r="D138" i="11"/>
  <c r="F138" i="11"/>
  <c r="D139" i="11"/>
  <c r="H139" i="11"/>
  <c r="D140" i="11"/>
  <c r="H140" i="11"/>
  <c r="D141" i="11"/>
  <c r="D142" i="11"/>
  <c r="D143" i="11"/>
  <c r="J143" i="11"/>
  <c r="H143" i="11"/>
  <c r="D144" i="11"/>
  <c r="H144" i="11"/>
  <c r="D145" i="11"/>
  <c r="F145" i="11"/>
  <c r="D146" i="11"/>
  <c r="D147" i="11"/>
  <c r="H147" i="11"/>
  <c r="D148" i="11"/>
  <c r="H148" i="11"/>
  <c r="D149" i="11"/>
  <c r="D150" i="11"/>
  <c r="I150" i="11"/>
  <c r="D151" i="11"/>
  <c r="H151" i="11"/>
  <c r="D152" i="11"/>
  <c r="H152" i="11"/>
  <c r="D153" i="11"/>
  <c r="D154" i="11"/>
  <c r="D155" i="11"/>
  <c r="H155" i="11"/>
  <c r="D156" i="11"/>
  <c r="H156" i="11"/>
  <c r="D157" i="11"/>
  <c r="D158" i="11"/>
  <c r="D159" i="11"/>
  <c r="H159" i="11"/>
  <c r="D160" i="11"/>
  <c r="H160" i="11"/>
  <c r="D161" i="11"/>
  <c r="D162" i="11"/>
  <c r="D163" i="11"/>
  <c r="H163" i="11"/>
  <c r="D164" i="11"/>
  <c r="H164" i="11"/>
  <c r="D165" i="11"/>
  <c r="D166" i="11"/>
  <c r="I166" i="11"/>
  <c r="D167" i="11"/>
  <c r="J167" i="11"/>
  <c r="H167" i="11"/>
  <c r="D168" i="11"/>
  <c r="H168" i="11"/>
  <c r="D169" i="11"/>
  <c r="D170" i="11"/>
  <c r="L170" i="11"/>
  <c r="D171" i="11"/>
  <c r="H171" i="11"/>
  <c r="D172" i="11"/>
  <c r="H172" i="11"/>
  <c r="D173" i="11"/>
  <c r="D174" i="11"/>
  <c r="D175" i="11"/>
  <c r="H175" i="11"/>
  <c r="D176" i="11"/>
  <c r="H176" i="11"/>
  <c r="D177" i="11"/>
  <c r="F177" i="11"/>
  <c r="D178" i="11"/>
  <c r="D179" i="11"/>
  <c r="H179" i="11"/>
  <c r="D180" i="11"/>
  <c r="H180" i="11"/>
  <c r="D181" i="11"/>
  <c r="D182" i="11"/>
  <c r="I182" i="11"/>
  <c r="D183" i="11"/>
  <c r="H183" i="11"/>
  <c r="D184" i="11"/>
  <c r="H184" i="11"/>
  <c r="D185" i="11"/>
  <c r="D186" i="11"/>
  <c r="K186" i="11"/>
  <c r="D187" i="11"/>
  <c r="H187" i="11"/>
  <c r="D188" i="11"/>
  <c r="H188" i="11"/>
  <c r="D189" i="11"/>
  <c r="D190" i="11"/>
  <c r="D191" i="11"/>
  <c r="H191" i="11"/>
  <c r="D192" i="11"/>
  <c r="H192" i="11"/>
  <c r="D193" i="11"/>
  <c r="D194" i="11"/>
  <c r="D195" i="11"/>
  <c r="H195" i="11"/>
  <c r="D196" i="11"/>
  <c r="H196" i="11"/>
  <c r="D197" i="11"/>
  <c r="D198" i="11"/>
  <c r="I198" i="11"/>
  <c r="D199" i="11"/>
  <c r="F199" i="11"/>
  <c r="H199" i="11"/>
  <c r="D200" i="11"/>
  <c r="H200" i="11"/>
  <c r="D201" i="11"/>
  <c r="D202" i="11"/>
  <c r="D203" i="11"/>
  <c r="H203" i="11"/>
  <c r="D204" i="11"/>
  <c r="H204" i="11"/>
  <c r="D205" i="11"/>
  <c r="D206" i="11"/>
  <c r="D207" i="11"/>
  <c r="J207" i="11"/>
  <c r="H207" i="11"/>
  <c r="D208" i="11"/>
  <c r="H208" i="11"/>
  <c r="D209" i="11"/>
  <c r="F209" i="11"/>
  <c r="D210" i="11"/>
  <c r="D211" i="11"/>
  <c r="H211" i="11"/>
  <c r="D212" i="11"/>
  <c r="H212" i="11"/>
  <c r="D213" i="11"/>
  <c r="D214" i="11"/>
  <c r="I214" i="11"/>
  <c r="D215" i="11"/>
  <c r="H215" i="11"/>
  <c r="D216" i="11"/>
  <c r="H216" i="11"/>
  <c r="H12" i="11"/>
  <c r="J16" i="11"/>
  <c r="J15" i="11"/>
  <c r="J32" i="11"/>
  <c r="J36" i="11"/>
  <c r="J47" i="11"/>
  <c r="J48" i="11"/>
  <c r="J61" i="11"/>
  <c r="J85" i="11"/>
  <c r="J87" i="11"/>
  <c r="J88" i="11"/>
  <c r="J92" i="11"/>
  <c r="J93" i="11"/>
  <c r="J95" i="11"/>
  <c r="J96" i="11"/>
  <c r="J100" i="11"/>
  <c r="J101" i="11"/>
  <c r="J104" i="11"/>
  <c r="J108" i="11"/>
  <c r="J109" i="11"/>
  <c r="J111" i="11"/>
  <c r="J112" i="11"/>
  <c r="J116" i="11"/>
  <c r="J119" i="11"/>
  <c r="J120" i="11"/>
  <c r="J124" i="11"/>
  <c r="J125" i="11"/>
  <c r="J127" i="11"/>
  <c r="J128" i="11"/>
  <c r="J132" i="11"/>
  <c r="J133" i="11"/>
  <c r="J136" i="11"/>
  <c r="J140" i="11"/>
  <c r="J141" i="11"/>
  <c r="J144" i="11"/>
  <c r="J146" i="11"/>
  <c r="J148" i="11"/>
  <c r="J149" i="11"/>
  <c r="J151" i="11"/>
  <c r="J152" i="11"/>
  <c r="J156" i="11"/>
  <c r="J157" i="11"/>
  <c r="J159" i="11"/>
  <c r="J160" i="11"/>
  <c r="J164" i="11"/>
  <c r="J165" i="11"/>
  <c r="J168" i="11"/>
  <c r="J172" i="11"/>
  <c r="J173" i="11"/>
  <c r="J175" i="11"/>
  <c r="J176" i="11"/>
  <c r="J178" i="11"/>
  <c r="J180" i="11"/>
  <c r="J183" i="11"/>
  <c r="J184" i="11"/>
  <c r="J188" i="11"/>
  <c r="J189" i="11"/>
  <c r="J191" i="11"/>
  <c r="J192" i="11"/>
  <c r="J196" i="11"/>
  <c r="J197" i="11"/>
  <c r="J200" i="11"/>
  <c r="J204" i="11"/>
  <c r="J205" i="11"/>
  <c r="J208" i="11"/>
  <c r="J210" i="11"/>
  <c r="J212" i="11"/>
  <c r="J213" i="11"/>
  <c r="J215" i="11"/>
  <c r="J216" i="11"/>
  <c r="I16" i="11"/>
  <c r="I15" i="11"/>
  <c r="I25" i="11"/>
  <c r="I32" i="11"/>
  <c r="I41" i="11"/>
  <c r="I47" i="11"/>
  <c r="I48" i="11"/>
  <c r="I51" i="11"/>
  <c r="I87" i="11"/>
  <c r="I88" i="11"/>
  <c r="I89" i="11"/>
  <c r="I91" i="11"/>
  <c r="I92" i="11"/>
  <c r="I94" i="11"/>
  <c r="I95" i="11"/>
  <c r="I96" i="11"/>
  <c r="I97" i="11"/>
  <c r="I99" i="11"/>
  <c r="I100" i="11"/>
  <c r="I104" i="11"/>
  <c r="I105" i="11"/>
  <c r="I107" i="11"/>
  <c r="I108" i="11"/>
  <c r="I110" i="11"/>
  <c r="I111" i="11"/>
  <c r="I112" i="11"/>
  <c r="I115" i="11"/>
  <c r="I116" i="11"/>
  <c r="I119" i="11"/>
  <c r="I120" i="11"/>
  <c r="I121" i="11"/>
  <c r="I123" i="11"/>
  <c r="I124" i="11"/>
  <c r="I126" i="11"/>
  <c r="I127" i="11"/>
  <c r="I128" i="11"/>
  <c r="I129" i="11"/>
  <c r="I131" i="11"/>
  <c r="I132" i="11"/>
  <c r="I136" i="11"/>
  <c r="I137" i="11"/>
  <c r="I139" i="11"/>
  <c r="I140" i="11"/>
  <c r="I142" i="11"/>
  <c r="I143" i="11"/>
  <c r="I144" i="11"/>
  <c r="I147" i="11"/>
  <c r="I148" i="11"/>
  <c r="I151" i="11"/>
  <c r="I152" i="11"/>
  <c r="I153" i="11"/>
  <c r="I155" i="11"/>
  <c r="I156" i="11"/>
  <c r="I158" i="11"/>
  <c r="I159" i="11"/>
  <c r="I160" i="11"/>
  <c r="I161" i="11"/>
  <c r="I163" i="11"/>
  <c r="I164" i="11"/>
  <c r="I168" i="11"/>
  <c r="I169" i="11"/>
  <c r="I171" i="11"/>
  <c r="I172" i="11"/>
  <c r="I174" i="11"/>
  <c r="I175" i="11"/>
  <c r="I176" i="11"/>
  <c r="I179" i="11"/>
  <c r="I180" i="11"/>
  <c r="I183" i="11"/>
  <c r="I184" i="11"/>
  <c r="I185" i="11"/>
  <c r="I187" i="11"/>
  <c r="I188" i="11"/>
  <c r="I190" i="11"/>
  <c r="I191" i="11"/>
  <c r="I192" i="11"/>
  <c r="I193" i="11"/>
  <c r="I195" i="11"/>
  <c r="I196" i="11"/>
  <c r="I200" i="11"/>
  <c r="I201" i="11"/>
  <c r="I203" i="11"/>
  <c r="I204" i="11"/>
  <c r="I206" i="11"/>
  <c r="I207" i="11"/>
  <c r="I208" i="11"/>
  <c r="I211" i="11"/>
  <c r="I212" i="11"/>
  <c r="I215" i="11"/>
  <c r="I216" i="11"/>
  <c r="I12" i="11"/>
  <c r="F16" i="11"/>
  <c r="F15" i="11"/>
  <c r="F25" i="11"/>
  <c r="F47" i="11"/>
  <c r="F58" i="11"/>
  <c r="F61" i="11"/>
  <c r="F85" i="11"/>
  <c r="F87" i="11"/>
  <c r="F88" i="11"/>
  <c r="F89" i="11"/>
  <c r="F90" i="11"/>
  <c r="F92" i="11"/>
  <c r="F93" i="11"/>
  <c r="F95" i="11"/>
  <c r="F96" i="11"/>
  <c r="F97" i="11"/>
  <c r="F100" i="11"/>
  <c r="F101" i="11"/>
  <c r="F104" i="11"/>
  <c r="F105" i="11"/>
  <c r="F108" i="11"/>
  <c r="F109" i="11"/>
  <c r="F111" i="11"/>
  <c r="F112" i="11"/>
  <c r="F116" i="11"/>
  <c r="F117" i="11"/>
  <c r="F119" i="11"/>
  <c r="F120" i="11"/>
  <c r="F121" i="11"/>
  <c r="F122" i="11"/>
  <c r="F124" i="11"/>
  <c r="F125" i="11"/>
  <c r="F127" i="11"/>
  <c r="F128" i="11"/>
  <c r="F129" i="11"/>
  <c r="F132" i="11"/>
  <c r="F133" i="11"/>
  <c r="F136" i="11"/>
  <c r="F137" i="11"/>
  <c r="F140" i="11"/>
  <c r="F141" i="11"/>
  <c r="F143" i="11"/>
  <c r="F144" i="11"/>
  <c r="F148" i="11"/>
  <c r="F149" i="11"/>
  <c r="F151" i="11"/>
  <c r="F152" i="11"/>
  <c r="F153" i="11"/>
  <c r="F154" i="11"/>
  <c r="F156" i="11"/>
  <c r="F157" i="11"/>
  <c r="F159" i="11"/>
  <c r="F160" i="11"/>
  <c r="F161" i="11"/>
  <c r="F162" i="11"/>
  <c r="F164" i="11"/>
  <c r="F165" i="11"/>
  <c r="F168" i="11"/>
  <c r="F169" i="11"/>
  <c r="F170" i="11"/>
  <c r="F172" i="11"/>
  <c r="F173" i="11"/>
  <c r="F175" i="11"/>
  <c r="F176" i="11"/>
  <c r="F180" i="11"/>
  <c r="F181" i="11"/>
  <c r="F183" i="11"/>
  <c r="F184" i="11"/>
  <c r="F185" i="11"/>
  <c r="F186" i="11"/>
  <c r="F188" i="11"/>
  <c r="F189" i="11"/>
  <c r="F191" i="11"/>
  <c r="F192" i="11"/>
  <c r="F193" i="11"/>
  <c r="F196" i="11"/>
  <c r="F197" i="11"/>
  <c r="F200" i="11"/>
  <c r="F201" i="11"/>
  <c r="F202" i="11"/>
  <c r="F204" i="11"/>
  <c r="F205" i="11"/>
  <c r="F207" i="11"/>
  <c r="F208" i="11"/>
  <c r="F212" i="11"/>
  <c r="F213" i="11"/>
  <c r="F215" i="11"/>
  <c r="F216" i="11"/>
  <c r="F12" i="11"/>
  <c r="G16" i="11"/>
  <c r="G15" i="11"/>
  <c r="E21" i="11"/>
  <c r="G21" i="11"/>
  <c r="E22" i="11"/>
  <c r="G22" i="11"/>
  <c r="E23" i="11"/>
  <c r="G23" i="11"/>
  <c r="E24" i="11"/>
  <c r="G24" i="11"/>
  <c r="E25" i="11"/>
  <c r="G25" i="11"/>
  <c r="E26" i="11"/>
  <c r="G26" i="11"/>
  <c r="E27" i="11"/>
  <c r="G27" i="11"/>
  <c r="E28" i="11"/>
  <c r="E29" i="11"/>
  <c r="G29" i="11"/>
  <c r="E30" i="11"/>
  <c r="E31" i="11"/>
  <c r="G31" i="11"/>
  <c r="E32" i="11"/>
  <c r="E33" i="11"/>
  <c r="E34" i="11"/>
  <c r="G34" i="11"/>
  <c r="E35" i="11"/>
  <c r="G35" i="11"/>
  <c r="E36" i="11"/>
  <c r="E37" i="11"/>
  <c r="G37" i="11"/>
  <c r="E38" i="11"/>
  <c r="G38" i="11"/>
  <c r="E39" i="11"/>
  <c r="G39" i="11"/>
  <c r="E40" i="11"/>
  <c r="G40" i="11"/>
  <c r="E41" i="11"/>
  <c r="G41" i="11"/>
  <c r="E42" i="11"/>
  <c r="E43" i="11"/>
  <c r="G43" i="11"/>
  <c r="E44" i="11"/>
  <c r="E45" i="11"/>
  <c r="G45" i="11"/>
  <c r="E46" i="11"/>
  <c r="G46" i="11"/>
  <c r="E47" i="11"/>
  <c r="G47" i="11"/>
  <c r="E48" i="11"/>
  <c r="G48" i="11"/>
  <c r="E49" i="11"/>
  <c r="G49" i="11"/>
  <c r="E50" i="11"/>
  <c r="E51" i="11"/>
  <c r="G51" i="11"/>
  <c r="E52" i="11"/>
  <c r="E53" i="11"/>
  <c r="G53" i="11"/>
  <c r="E54" i="11"/>
  <c r="G54" i="11"/>
  <c r="E55" i="11"/>
  <c r="G55" i="11"/>
  <c r="E56" i="11"/>
  <c r="G56" i="11"/>
  <c r="E57" i="11"/>
  <c r="G57" i="11"/>
  <c r="E58" i="11"/>
  <c r="G58" i="11"/>
  <c r="E59" i="11"/>
  <c r="G59" i="11"/>
  <c r="E60" i="11"/>
  <c r="E61" i="11"/>
  <c r="G61" i="11"/>
  <c r="E62" i="11"/>
  <c r="G62" i="11"/>
  <c r="E63" i="11"/>
  <c r="G63" i="11"/>
  <c r="E64" i="11"/>
  <c r="E65" i="11"/>
  <c r="G65" i="11"/>
  <c r="E66" i="11"/>
  <c r="G66" i="11"/>
  <c r="E67" i="11"/>
  <c r="G67" i="11"/>
  <c r="E68" i="11"/>
  <c r="E69" i="11"/>
  <c r="G69" i="11"/>
  <c r="E70" i="11"/>
  <c r="G70" i="11"/>
  <c r="E71" i="11"/>
  <c r="G71" i="11"/>
  <c r="E72" i="11"/>
  <c r="G72" i="11"/>
  <c r="E73" i="11"/>
  <c r="G73" i="11"/>
  <c r="E74" i="11"/>
  <c r="E75" i="11"/>
  <c r="G75" i="11"/>
  <c r="E76" i="11"/>
  <c r="E77" i="11"/>
  <c r="G77" i="11"/>
  <c r="E78" i="11"/>
  <c r="G78" i="11"/>
  <c r="E79" i="11"/>
  <c r="G79" i="11"/>
  <c r="E80" i="11"/>
  <c r="G80" i="11"/>
  <c r="E81" i="11"/>
  <c r="G81" i="11"/>
  <c r="E82" i="11"/>
  <c r="E83" i="11"/>
  <c r="G83" i="11"/>
  <c r="E84" i="11"/>
  <c r="E85" i="11"/>
  <c r="G85" i="11"/>
  <c r="E86" i="11"/>
  <c r="G86" i="11"/>
  <c r="E87" i="11"/>
  <c r="G87" i="11"/>
  <c r="E88" i="11"/>
  <c r="G88" i="11"/>
  <c r="E89" i="11"/>
  <c r="G89" i="11"/>
  <c r="E90" i="11"/>
  <c r="G90" i="11"/>
  <c r="E91" i="11"/>
  <c r="G91" i="11"/>
  <c r="E92" i="11"/>
  <c r="E93" i="11"/>
  <c r="G93" i="11"/>
  <c r="E94" i="11"/>
  <c r="E95" i="11"/>
  <c r="G95" i="11"/>
  <c r="E96" i="11"/>
  <c r="E97" i="11"/>
  <c r="E98" i="11"/>
  <c r="G98" i="11"/>
  <c r="E99" i="11"/>
  <c r="G99" i="11"/>
  <c r="E100" i="11"/>
  <c r="E101" i="11"/>
  <c r="K101" i="11"/>
  <c r="G101" i="11"/>
  <c r="E102" i="11"/>
  <c r="G102" i="11"/>
  <c r="E103" i="11"/>
  <c r="G103" i="11"/>
  <c r="E104" i="11"/>
  <c r="G104" i="11"/>
  <c r="E105" i="11"/>
  <c r="G105" i="11"/>
  <c r="E106" i="11"/>
  <c r="E107" i="11"/>
  <c r="G107" i="11"/>
  <c r="E108" i="11"/>
  <c r="L108" i="11"/>
  <c r="E109" i="11"/>
  <c r="G109" i="11"/>
  <c r="E110" i="11"/>
  <c r="K110" i="11"/>
  <c r="G110" i="11"/>
  <c r="E111" i="11"/>
  <c r="G111" i="11"/>
  <c r="E112" i="11"/>
  <c r="G112" i="11"/>
  <c r="E113" i="11"/>
  <c r="G113" i="11"/>
  <c r="E114" i="11"/>
  <c r="E115" i="11"/>
  <c r="G115" i="11"/>
  <c r="E116" i="11"/>
  <c r="E117" i="11"/>
  <c r="G117" i="11"/>
  <c r="E118" i="11"/>
  <c r="G118" i="11"/>
  <c r="E119" i="11"/>
  <c r="G119" i="11"/>
  <c r="E120" i="11"/>
  <c r="G120" i="11"/>
  <c r="E121" i="11"/>
  <c r="G121" i="11"/>
  <c r="E122" i="11"/>
  <c r="G122" i="11"/>
  <c r="E123" i="11"/>
  <c r="G123" i="11"/>
  <c r="E124" i="11"/>
  <c r="K124" i="11"/>
  <c r="G124" i="11"/>
  <c r="E125" i="11"/>
  <c r="K125" i="11"/>
  <c r="E126" i="11"/>
  <c r="G126" i="11"/>
  <c r="E127" i="11"/>
  <c r="G127" i="11"/>
  <c r="E128" i="11"/>
  <c r="G128" i="11"/>
  <c r="E129" i="11"/>
  <c r="G129" i="11"/>
  <c r="E130" i="11"/>
  <c r="G130" i="11"/>
  <c r="E131" i="11"/>
  <c r="G131" i="11"/>
  <c r="E132" i="11"/>
  <c r="K132" i="11"/>
  <c r="G132" i="11"/>
  <c r="E133" i="11"/>
  <c r="G133" i="11"/>
  <c r="E134" i="11"/>
  <c r="G134" i="11"/>
  <c r="E135" i="11"/>
  <c r="G135" i="11"/>
  <c r="E136" i="11"/>
  <c r="G136" i="11"/>
  <c r="E137" i="11"/>
  <c r="K137" i="11"/>
  <c r="E138" i="11"/>
  <c r="G138" i="11"/>
  <c r="E139" i="11"/>
  <c r="G139" i="11"/>
  <c r="E140" i="11"/>
  <c r="K140" i="11"/>
  <c r="G140" i="11"/>
  <c r="E141" i="11"/>
  <c r="G141" i="11"/>
  <c r="E142" i="11"/>
  <c r="G142" i="11"/>
  <c r="E143" i="11"/>
  <c r="G143" i="11"/>
  <c r="E144" i="11"/>
  <c r="G144" i="11"/>
  <c r="E145" i="11"/>
  <c r="G145" i="11"/>
  <c r="E146" i="11"/>
  <c r="G146" i="11"/>
  <c r="E147" i="11"/>
  <c r="G147" i="11"/>
  <c r="E148" i="11"/>
  <c r="K148" i="11"/>
  <c r="G148" i="11"/>
  <c r="E149" i="11"/>
  <c r="G149" i="11"/>
  <c r="E150" i="11"/>
  <c r="G150" i="11"/>
  <c r="E151" i="11"/>
  <c r="G151" i="11"/>
  <c r="E152" i="11"/>
  <c r="G152" i="11"/>
  <c r="E153" i="11"/>
  <c r="G153" i="11"/>
  <c r="E154" i="11"/>
  <c r="G154" i="11"/>
  <c r="E155" i="11"/>
  <c r="G155" i="11"/>
  <c r="E156" i="11"/>
  <c r="K156" i="11"/>
  <c r="G156" i="11"/>
  <c r="E157" i="11"/>
  <c r="G157" i="11"/>
  <c r="E158" i="11"/>
  <c r="G158" i="11"/>
  <c r="E159" i="11"/>
  <c r="G159" i="11"/>
  <c r="E160" i="11"/>
  <c r="G160" i="11"/>
  <c r="E161" i="11"/>
  <c r="K161" i="11"/>
  <c r="E162" i="11"/>
  <c r="G162" i="11"/>
  <c r="E163" i="11"/>
  <c r="G163" i="11"/>
  <c r="E164" i="11"/>
  <c r="K164" i="11"/>
  <c r="G164" i="11"/>
  <c r="E165" i="11"/>
  <c r="K165" i="11"/>
  <c r="E166" i="11"/>
  <c r="G166" i="11"/>
  <c r="E167" i="11"/>
  <c r="G167" i="11"/>
  <c r="E168" i="11"/>
  <c r="G168" i="11"/>
  <c r="E169" i="11"/>
  <c r="G169" i="11"/>
  <c r="E170" i="11"/>
  <c r="G170" i="11"/>
  <c r="E171" i="11"/>
  <c r="G171" i="11"/>
  <c r="E172" i="11"/>
  <c r="K172" i="11"/>
  <c r="G172" i="11"/>
  <c r="E173" i="11"/>
  <c r="K173" i="11"/>
  <c r="E174" i="11"/>
  <c r="G174" i="11"/>
  <c r="E175" i="11"/>
  <c r="G175" i="11"/>
  <c r="E176" i="11"/>
  <c r="G176" i="11"/>
  <c r="E177" i="11"/>
  <c r="G177" i="11"/>
  <c r="E178" i="11"/>
  <c r="G178" i="11"/>
  <c r="E179" i="11"/>
  <c r="G179" i="11"/>
  <c r="E180" i="11"/>
  <c r="K180" i="11"/>
  <c r="G180" i="11"/>
  <c r="E181" i="11"/>
  <c r="G181" i="11"/>
  <c r="E182" i="11"/>
  <c r="G182" i="11"/>
  <c r="E183" i="11"/>
  <c r="G183" i="11"/>
  <c r="E184" i="11"/>
  <c r="G184" i="11"/>
  <c r="E185" i="11"/>
  <c r="G185" i="11"/>
  <c r="E186" i="11"/>
  <c r="G186" i="11"/>
  <c r="E187" i="11"/>
  <c r="G187" i="11"/>
  <c r="E188" i="11"/>
  <c r="K188" i="11"/>
  <c r="G188" i="11"/>
  <c r="E189" i="11"/>
  <c r="K189" i="11"/>
  <c r="E190" i="11"/>
  <c r="G190" i="11"/>
  <c r="E191" i="11"/>
  <c r="G191" i="11"/>
  <c r="E192" i="11"/>
  <c r="G192" i="11"/>
  <c r="E193" i="11"/>
  <c r="K193" i="11"/>
  <c r="E194" i="11"/>
  <c r="G194" i="11"/>
  <c r="E195" i="11"/>
  <c r="G195" i="11"/>
  <c r="E196" i="11"/>
  <c r="K196" i="11"/>
  <c r="G196" i="11"/>
  <c r="E197" i="11"/>
  <c r="K197" i="11"/>
  <c r="E198" i="11"/>
  <c r="G198" i="11"/>
  <c r="E199" i="11"/>
  <c r="G199" i="11"/>
  <c r="E200" i="11"/>
  <c r="G200" i="11"/>
  <c r="E201" i="11"/>
  <c r="K201" i="11"/>
  <c r="E202" i="11"/>
  <c r="G202" i="11"/>
  <c r="E203" i="11"/>
  <c r="G203" i="11"/>
  <c r="E204" i="11"/>
  <c r="K204" i="11"/>
  <c r="G204" i="11"/>
  <c r="E205" i="11"/>
  <c r="K205" i="11"/>
  <c r="E206" i="11"/>
  <c r="G206" i="11"/>
  <c r="E207" i="11"/>
  <c r="G207" i="11"/>
  <c r="E208" i="11"/>
  <c r="G208" i="11"/>
  <c r="E209" i="11"/>
  <c r="G209" i="11"/>
  <c r="E210" i="11"/>
  <c r="G210" i="11"/>
  <c r="E211" i="11"/>
  <c r="G211" i="11"/>
  <c r="E212" i="11"/>
  <c r="K212" i="11"/>
  <c r="G212" i="11"/>
  <c r="E213" i="11"/>
  <c r="G213" i="11"/>
  <c r="E214" i="11"/>
  <c r="G214" i="11"/>
  <c r="E215" i="11"/>
  <c r="G215" i="11"/>
  <c r="E216" i="11"/>
  <c r="G216" i="11"/>
  <c r="G12" i="11"/>
  <c r="K16" i="11"/>
  <c r="K15" i="11"/>
  <c r="K25" i="11"/>
  <c r="K27" i="11"/>
  <c r="K34" i="11"/>
  <c r="K38" i="11"/>
  <c r="K39" i="11"/>
  <c r="K43" i="11"/>
  <c r="K47" i="11"/>
  <c r="K54" i="11"/>
  <c r="K66" i="11"/>
  <c r="K67" i="11"/>
  <c r="K79" i="11"/>
  <c r="K81" i="11"/>
  <c r="K85" i="11"/>
  <c r="K86" i="11"/>
  <c r="K87" i="11"/>
  <c r="K88" i="11"/>
  <c r="K89" i="11"/>
  <c r="K90" i="11"/>
  <c r="K91" i="11"/>
  <c r="K93" i="11"/>
  <c r="K95" i="11"/>
  <c r="K98" i="11"/>
  <c r="K99" i="11"/>
  <c r="K102" i="11"/>
  <c r="K103" i="11"/>
  <c r="K104" i="11"/>
  <c r="K107" i="11"/>
  <c r="K109" i="11"/>
  <c r="K111" i="11"/>
  <c r="K112" i="11"/>
  <c r="K113" i="11"/>
  <c r="K115" i="11"/>
  <c r="K118" i="11"/>
  <c r="K119" i="11"/>
  <c r="K120" i="11"/>
  <c r="K123" i="11"/>
  <c r="K126" i="11"/>
  <c r="K127" i="11"/>
  <c r="K128" i="11"/>
  <c r="K129" i="11"/>
  <c r="K130" i="11"/>
  <c r="K131" i="11"/>
  <c r="K134" i="11"/>
  <c r="K135" i="11"/>
  <c r="K136" i="11"/>
  <c r="K139" i="11"/>
  <c r="K141" i="11"/>
  <c r="K142" i="11"/>
  <c r="K143" i="11"/>
  <c r="K144" i="11"/>
  <c r="K145" i="11"/>
  <c r="K147" i="11"/>
  <c r="K150" i="11"/>
  <c r="K151" i="11"/>
  <c r="K152" i="11"/>
  <c r="K154" i="11"/>
  <c r="K155" i="11"/>
  <c r="K157" i="11"/>
  <c r="K158" i="11"/>
  <c r="K159" i="11"/>
  <c r="K160" i="11"/>
  <c r="K162" i="11"/>
  <c r="K163" i="11"/>
  <c r="K166" i="11"/>
  <c r="K167" i="11"/>
  <c r="K168" i="11"/>
  <c r="K171" i="11"/>
  <c r="K174" i="11"/>
  <c r="K175" i="11"/>
  <c r="K176" i="11"/>
  <c r="K179" i="11"/>
  <c r="K181" i="11"/>
  <c r="K182" i="11"/>
  <c r="K183" i="11"/>
  <c r="K184" i="11"/>
  <c r="K185" i="11"/>
  <c r="K187" i="11"/>
  <c r="K190" i="11"/>
  <c r="K191" i="11"/>
  <c r="K192" i="11"/>
  <c r="K195" i="11"/>
  <c r="K198" i="11"/>
  <c r="K199" i="11"/>
  <c r="K200" i="11"/>
  <c r="K202" i="11"/>
  <c r="K203" i="11"/>
  <c r="K206" i="11"/>
  <c r="K207" i="11"/>
  <c r="K208" i="11"/>
  <c r="K211" i="11"/>
  <c r="K214" i="11"/>
  <c r="K215" i="11"/>
  <c r="K216" i="11"/>
  <c r="L16" i="11"/>
  <c r="L15" i="11"/>
  <c r="L21" i="11"/>
  <c r="L25" i="11"/>
  <c r="L34" i="11"/>
  <c r="L47" i="11"/>
  <c r="L48" i="11"/>
  <c r="L54" i="11"/>
  <c r="L71" i="11"/>
  <c r="L85" i="11"/>
  <c r="L86" i="11"/>
  <c r="L87" i="11"/>
  <c r="L88" i="11"/>
  <c r="L89" i="11"/>
  <c r="L90" i="11"/>
  <c r="L92" i="11"/>
  <c r="L93" i="11"/>
  <c r="L95" i="11"/>
  <c r="L98" i="11"/>
  <c r="L100" i="11"/>
  <c r="L101" i="11"/>
  <c r="L102" i="11"/>
  <c r="L103" i="11"/>
  <c r="L104" i="11"/>
  <c r="L106" i="11"/>
  <c r="L109" i="11"/>
  <c r="L110" i="11"/>
  <c r="L111" i="11"/>
  <c r="L112" i="11"/>
  <c r="L113" i="11"/>
  <c r="L116" i="11"/>
  <c r="L117" i="11"/>
  <c r="L118" i="11"/>
  <c r="L119" i="11"/>
  <c r="L120" i="11"/>
  <c r="L121" i="11"/>
  <c r="L124" i="11"/>
  <c r="L125" i="11"/>
  <c r="L126" i="11"/>
  <c r="L127" i="11"/>
  <c r="L128" i="11"/>
  <c r="L129" i="11"/>
  <c r="L130" i="11"/>
  <c r="L132" i="11"/>
  <c r="L134" i="11"/>
  <c r="L135" i="11"/>
  <c r="L136" i="11"/>
  <c r="L138" i="11"/>
  <c r="L140" i="11"/>
  <c r="L141" i="11"/>
  <c r="L142" i="11"/>
  <c r="L143" i="11"/>
  <c r="L144" i="11"/>
  <c r="L145" i="11"/>
  <c r="L146" i="11"/>
  <c r="L148" i="11"/>
  <c r="L149" i="11"/>
  <c r="L150" i="11"/>
  <c r="L151" i="11"/>
  <c r="L152" i="11"/>
  <c r="L153" i="11"/>
  <c r="L154" i="11"/>
  <c r="L156" i="11"/>
  <c r="L157" i="11"/>
  <c r="L158" i="11"/>
  <c r="L159" i="11"/>
  <c r="L160" i="11"/>
  <c r="L161" i="11"/>
  <c r="L162" i="11"/>
  <c r="L164" i="11"/>
  <c r="L166" i="11"/>
  <c r="L167" i="11"/>
  <c r="L168" i="11"/>
  <c r="L172" i="11"/>
  <c r="L173" i="11"/>
  <c r="L174" i="11"/>
  <c r="L175" i="11"/>
  <c r="L176" i="11"/>
  <c r="L177" i="11"/>
  <c r="L180" i="11"/>
  <c r="L182" i="11"/>
  <c r="L183" i="11"/>
  <c r="L184" i="11"/>
  <c r="L186" i="11"/>
  <c r="L188" i="11"/>
  <c r="L189" i="11"/>
  <c r="L190" i="11"/>
  <c r="L191" i="11"/>
  <c r="L192" i="11"/>
  <c r="L193" i="11"/>
  <c r="L196" i="11"/>
  <c r="L197" i="11"/>
  <c r="L198" i="11"/>
  <c r="L199" i="11"/>
  <c r="L200" i="11"/>
  <c r="L201" i="11"/>
  <c r="L202" i="11"/>
  <c r="L204" i="11"/>
  <c r="L206" i="11"/>
  <c r="L207" i="11"/>
  <c r="L208" i="11"/>
  <c r="L210" i="11"/>
  <c r="L212" i="11"/>
  <c r="L214" i="11"/>
  <c r="L215" i="11"/>
  <c r="L216" i="11"/>
  <c r="L12" i="11"/>
  <c r="C16" i="11"/>
  <c r="C15" i="11"/>
  <c r="N16" i="11"/>
  <c r="N15" i="11"/>
  <c r="B15" i="11"/>
  <c r="O16" i="11"/>
  <c r="O15" i="11"/>
  <c r="G4" i="11"/>
  <c r="P16" i="11"/>
  <c r="P15" i="11"/>
  <c r="G5" i="11"/>
  <c r="Q16" i="11"/>
  <c r="Q15" i="11"/>
  <c r="Q12" i="11"/>
  <c r="G6" i="11"/>
  <c r="G7" i="11"/>
  <c r="E16" i="11"/>
  <c r="E15" i="11"/>
  <c r="M16" i="11"/>
  <c r="M15" i="11"/>
  <c r="M12" i="11"/>
  <c r="E12" i="11"/>
  <c r="B10" i="11"/>
  <c r="D16" i="11"/>
  <c r="D15" i="11"/>
  <c r="D12" i="11"/>
  <c r="D217" i="11"/>
  <c r="H217" i="11"/>
  <c r="E217" i="11"/>
  <c r="G217" i="11"/>
  <c r="D218" i="11"/>
  <c r="J218" i="11"/>
  <c r="E218" i="11"/>
  <c r="I218" i="11"/>
  <c r="D219" i="11"/>
  <c r="H219" i="11"/>
  <c r="E219" i="11"/>
  <c r="F219" i="11"/>
  <c r="I219" i="11"/>
  <c r="J219" i="11"/>
  <c r="D220" i="11"/>
  <c r="E220" i="11"/>
  <c r="G220" i="11"/>
  <c r="H220" i="11"/>
  <c r="J220" i="11"/>
  <c r="D221" i="11"/>
  <c r="E221" i="11"/>
  <c r="K221" i="11"/>
  <c r="I221" i="11"/>
  <c r="D222" i="11"/>
  <c r="F222" i="11"/>
  <c r="E222" i="11"/>
  <c r="L222" i="11"/>
  <c r="D223" i="11"/>
  <c r="E223" i="11"/>
  <c r="F223" i="11"/>
  <c r="H223" i="11"/>
  <c r="I223" i="11"/>
  <c r="J223" i="11"/>
  <c r="D224" i="11"/>
  <c r="H224" i="11"/>
  <c r="E224" i="11"/>
  <c r="G224" i="11"/>
  <c r="I224" i="11"/>
  <c r="K224" i="11"/>
  <c r="L224" i="11"/>
  <c r="D225" i="11"/>
  <c r="F225" i="11"/>
  <c r="E225" i="11"/>
  <c r="K225" i="11"/>
  <c r="G225" i="11"/>
  <c r="H225" i="11"/>
  <c r="J225" i="11"/>
  <c r="D226" i="11"/>
  <c r="H226" i="11"/>
  <c r="E226" i="11"/>
  <c r="G226" i="11"/>
  <c r="I226" i="11"/>
  <c r="D227" i="11"/>
  <c r="F227" i="11"/>
  <c r="E227" i="11"/>
  <c r="H227" i="11"/>
  <c r="I227" i="11"/>
  <c r="J227" i="11"/>
  <c r="D228" i="11"/>
  <c r="E228" i="11"/>
  <c r="L228" i="11"/>
  <c r="F228" i="11"/>
  <c r="H228" i="11"/>
  <c r="I228" i="11"/>
  <c r="J228" i="11"/>
  <c r="D229" i="11"/>
  <c r="I229" i="11"/>
  <c r="E229" i="11"/>
  <c r="G229" i="11"/>
  <c r="D230" i="11"/>
  <c r="H230" i="11"/>
  <c r="E230" i="11"/>
  <c r="G230" i="11"/>
  <c r="I230" i="11"/>
  <c r="D231" i="11"/>
  <c r="F231" i="11"/>
  <c r="E231" i="11"/>
  <c r="H231" i="11"/>
  <c r="I231" i="11"/>
  <c r="J231" i="11"/>
  <c r="D232" i="11"/>
  <c r="H232" i="11"/>
  <c r="E232" i="11"/>
  <c r="L232" i="11"/>
  <c r="F232" i="11"/>
  <c r="I232" i="11"/>
  <c r="J232" i="11"/>
  <c r="D233" i="11"/>
  <c r="I233" i="11"/>
  <c r="E233" i="11"/>
  <c r="G233" i="11"/>
  <c r="H233" i="11"/>
  <c r="J233" i="11"/>
  <c r="L233" i="11"/>
  <c r="D234" i="11"/>
  <c r="H234" i="11"/>
  <c r="E234" i="11"/>
  <c r="G234" i="11"/>
  <c r="D235" i="11"/>
  <c r="H235" i="11"/>
  <c r="E235" i="11"/>
  <c r="F235" i="11"/>
  <c r="I235" i="11"/>
  <c r="J235" i="11"/>
  <c r="L235" i="11"/>
  <c r="D236" i="11"/>
  <c r="E236" i="11"/>
  <c r="L236" i="11"/>
  <c r="F236" i="11"/>
  <c r="H236" i="11"/>
  <c r="I236" i="11"/>
  <c r="J236" i="11"/>
  <c r="D237" i="11"/>
  <c r="I237" i="11"/>
  <c r="E237" i="11"/>
  <c r="G237" i="11"/>
  <c r="H237" i="11"/>
  <c r="J237" i="11"/>
  <c r="D238" i="11"/>
  <c r="H238" i="11"/>
  <c r="E238" i="11"/>
  <c r="G238" i="11"/>
  <c r="D239" i="11"/>
  <c r="I239" i="11"/>
  <c r="E239" i="11"/>
  <c r="F239" i="11"/>
  <c r="J239" i="11"/>
  <c r="L239" i="11"/>
  <c r="D240" i="11"/>
  <c r="H240" i="11"/>
  <c r="E240" i="11"/>
  <c r="L240" i="11"/>
  <c r="F240" i="11"/>
  <c r="I240" i="11"/>
  <c r="J240" i="11"/>
  <c r="D241" i="11"/>
  <c r="I241" i="11"/>
  <c r="E241" i="11"/>
  <c r="F241" i="11"/>
  <c r="G241" i="11"/>
  <c r="J241" i="11"/>
  <c r="K241" i="11"/>
  <c r="D242" i="11"/>
  <c r="H242" i="11"/>
  <c r="E242" i="11"/>
  <c r="G242" i="11"/>
  <c r="I242" i="11"/>
  <c r="D243" i="11"/>
  <c r="E243" i="11"/>
  <c r="F243" i="11"/>
  <c r="H243" i="11"/>
  <c r="I243" i="11"/>
  <c r="J243" i="11"/>
  <c r="L243" i="11"/>
  <c r="D244" i="11"/>
  <c r="E244" i="11"/>
  <c r="L244" i="11"/>
  <c r="F244" i="11"/>
  <c r="G244" i="11"/>
  <c r="H244" i="11"/>
  <c r="I244" i="11"/>
  <c r="J244" i="11"/>
  <c r="K244" i="11"/>
  <c r="D245" i="11"/>
  <c r="I245" i="11"/>
  <c r="E245" i="11"/>
  <c r="F245" i="11"/>
  <c r="G245" i="11"/>
  <c r="J245" i="11"/>
  <c r="K245" i="11"/>
  <c r="D246" i="11"/>
  <c r="H246" i="11"/>
  <c r="E246" i="11"/>
  <c r="G246" i="11"/>
  <c r="I246" i="11"/>
  <c r="D247" i="11"/>
  <c r="E247" i="11"/>
  <c r="F247" i="11"/>
  <c r="H247" i="11"/>
  <c r="I247" i="11"/>
  <c r="J247" i="11"/>
  <c r="L247" i="11"/>
  <c r="D248" i="11"/>
  <c r="H248" i="11"/>
  <c r="E248" i="11"/>
  <c r="L248" i="11"/>
  <c r="F248" i="11"/>
  <c r="G248" i="11"/>
  <c r="I248" i="11"/>
  <c r="J248" i="11"/>
  <c r="K248" i="11"/>
  <c r="D249" i="11"/>
  <c r="I249" i="11"/>
  <c r="E249" i="11"/>
  <c r="F249" i="11"/>
  <c r="G249" i="11"/>
  <c r="H249" i="11"/>
  <c r="J249" i="11"/>
  <c r="K249" i="11"/>
  <c r="L249" i="11"/>
  <c r="D250" i="11"/>
  <c r="E250" i="11"/>
  <c r="G250" i="11"/>
  <c r="H250" i="11"/>
  <c r="K250" i="11"/>
  <c r="L250" i="11"/>
  <c r="D251" i="11"/>
  <c r="L251" i="11"/>
  <c r="E251" i="11"/>
  <c r="D252" i="11"/>
  <c r="E252" i="11"/>
  <c r="L252" i="11"/>
  <c r="F252" i="11"/>
  <c r="G252" i="11"/>
  <c r="H252" i="11"/>
  <c r="I252" i="11"/>
  <c r="J252" i="11"/>
  <c r="K252" i="11"/>
  <c r="D253" i="11"/>
  <c r="I253" i="11"/>
  <c r="E253" i="11"/>
  <c r="F253" i="11"/>
  <c r="G253" i="11"/>
  <c r="H253" i="11"/>
  <c r="J253" i="11"/>
  <c r="K253" i="11"/>
  <c r="L253" i="11"/>
  <c r="D254" i="11"/>
  <c r="E254" i="11"/>
  <c r="G254" i="11"/>
  <c r="H254" i="11"/>
  <c r="K254" i="11"/>
  <c r="L254" i="11"/>
  <c r="D255" i="11"/>
  <c r="L255" i="11"/>
  <c r="E255" i="11"/>
  <c r="D256" i="11"/>
  <c r="H256" i="11"/>
  <c r="E256" i="11"/>
  <c r="L256" i="11"/>
  <c r="F256" i="11"/>
  <c r="G256" i="11"/>
  <c r="I256" i="11"/>
  <c r="J256" i="11"/>
  <c r="K256" i="11"/>
  <c r="D257" i="11"/>
  <c r="I257" i="11"/>
  <c r="E257" i="11"/>
  <c r="G257" i="11"/>
  <c r="L257" i="11"/>
  <c r="D258" i="11"/>
  <c r="J258" i="11"/>
  <c r="E258" i="11"/>
  <c r="F258" i="11"/>
  <c r="G258" i="11"/>
  <c r="I258" i="11"/>
  <c r="K258" i="11"/>
  <c r="L258" i="11"/>
  <c r="D259" i="11"/>
  <c r="H259" i="11"/>
  <c r="E259" i="11"/>
  <c r="K259" i="11"/>
  <c r="F259" i="11"/>
  <c r="I259" i="11"/>
  <c r="J259" i="11"/>
  <c r="D260" i="11"/>
  <c r="E260" i="11"/>
  <c r="L260" i="11"/>
  <c r="F260" i="11"/>
  <c r="G260" i="11"/>
  <c r="H260" i="11"/>
  <c r="I260" i="11"/>
  <c r="J260" i="11"/>
  <c r="K260" i="11"/>
  <c r="D261" i="11"/>
  <c r="K261" i="11"/>
  <c r="E261" i="11"/>
  <c r="F261" i="11"/>
  <c r="G261" i="11"/>
  <c r="H261" i="11"/>
  <c r="I261" i="11"/>
  <c r="J261" i="11"/>
  <c r="L261" i="11"/>
  <c r="D262" i="11"/>
  <c r="F262" i="11"/>
  <c r="E262" i="11"/>
  <c r="G262" i="11"/>
  <c r="H262" i="11"/>
  <c r="I262" i="11"/>
  <c r="D263" i="11"/>
  <c r="E263" i="11"/>
  <c r="G263" i="11"/>
  <c r="F263" i="11"/>
  <c r="H263" i="11"/>
  <c r="I263" i="11"/>
  <c r="J263" i="11"/>
  <c r="K263" i="11"/>
  <c r="L263" i="11"/>
  <c r="D264" i="11"/>
  <c r="H264" i="11"/>
  <c r="E264" i="11"/>
  <c r="G264" i="11"/>
  <c r="F264" i="11"/>
  <c r="J264" i="11"/>
  <c r="D265" i="11"/>
  <c r="I265" i="11"/>
  <c r="E265" i="11"/>
  <c r="G265" i="11"/>
  <c r="H265" i="11"/>
  <c r="J265" i="11"/>
  <c r="D266" i="11"/>
  <c r="J266" i="11"/>
  <c r="E266" i="11"/>
  <c r="G266" i="11"/>
  <c r="L266" i="11"/>
  <c r="D267" i="11"/>
  <c r="H267" i="11"/>
  <c r="E267" i="11"/>
  <c r="K267" i="11"/>
  <c r="F267" i="11"/>
  <c r="G267" i="11"/>
  <c r="I267" i="11"/>
  <c r="J267" i="11"/>
  <c r="L267" i="11"/>
  <c r="D268" i="11"/>
  <c r="E268" i="11"/>
  <c r="L268" i="11"/>
  <c r="F268" i="11"/>
  <c r="H268" i="11"/>
  <c r="I268" i="11"/>
  <c r="J268" i="11"/>
  <c r="D269" i="11"/>
  <c r="E269" i="11"/>
  <c r="F269" i="11"/>
  <c r="G269" i="11"/>
  <c r="H269" i="11"/>
  <c r="I269" i="11"/>
  <c r="J269" i="11"/>
  <c r="K269" i="11"/>
  <c r="L269" i="11"/>
  <c r="D270" i="11"/>
  <c r="J270" i="11"/>
  <c r="E270" i="11"/>
  <c r="G270" i="11"/>
  <c r="K270" i="11"/>
  <c r="L270" i="11"/>
  <c r="D271" i="11"/>
  <c r="F271" i="11"/>
  <c r="E271" i="11"/>
  <c r="K271" i="11"/>
  <c r="L271" i="11"/>
  <c r="D272" i="11"/>
  <c r="H272" i="11"/>
  <c r="E272" i="11"/>
  <c r="L272" i="11"/>
  <c r="F272" i="11"/>
  <c r="I272" i="11"/>
  <c r="J272" i="11"/>
  <c r="D273" i="11"/>
  <c r="H273" i="11"/>
  <c r="E273" i="11"/>
  <c r="L273" i="11"/>
  <c r="F273" i="11"/>
  <c r="G273" i="11"/>
  <c r="I273" i="11"/>
  <c r="J273" i="11"/>
  <c r="K273" i="11"/>
  <c r="D274" i="11"/>
  <c r="F274" i="11"/>
  <c r="E274" i="11"/>
  <c r="G274" i="11"/>
  <c r="H274" i="11"/>
  <c r="L274" i="11"/>
  <c r="D275" i="11"/>
  <c r="J275" i="11"/>
  <c r="E275" i="11"/>
  <c r="G275" i="11"/>
  <c r="H275" i="11"/>
  <c r="I275" i="11"/>
  <c r="D276" i="11"/>
  <c r="E276" i="11"/>
  <c r="K276" i="11"/>
  <c r="F276" i="11"/>
  <c r="H276" i="11"/>
  <c r="I276" i="11"/>
  <c r="J276" i="11"/>
  <c r="D277" i="11"/>
  <c r="E277" i="11"/>
  <c r="L277" i="11"/>
  <c r="F277" i="11"/>
  <c r="G277" i="11"/>
  <c r="H277" i="11"/>
  <c r="I277" i="11"/>
  <c r="J277" i="11"/>
  <c r="K277" i="11"/>
  <c r="D278" i="11"/>
  <c r="J278" i="11"/>
  <c r="E278" i="11"/>
  <c r="G278" i="11"/>
  <c r="K278" i="11"/>
  <c r="L278" i="11"/>
  <c r="D279" i="11"/>
  <c r="F279" i="11"/>
  <c r="E279" i="11"/>
  <c r="K279" i="11"/>
  <c r="L279" i="11"/>
  <c r="D280" i="11"/>
  <c r="H280" i="11"/>
  <c r="E280" i="11"/>
  <c r="L280" i="11"/>
  <c r="F280" i="11"/>
  <c r="I280" i="11"/>
  <c r="J280" i="11"/>
  <c r="D281" i="11"/>
  <c r="H281" i="11"/>
  <c r="E281" i="11"/>
  <c r="L281" i="11"/>
  <c r="F281" i="11"/>
  <c r="G281" i="11"/>
  <c r="I281" i="11"/>
  <c r="J281" i="11"/>
  <c r="K281" i="11"/>
  <c r="D282" i="11"/>
  <c r="F282" i="11"/>
  <c r="E282" i="11"/>
  <c r="G282" i="11"/>
  <c r="H282" i="11"/>
  <c r="L282" i="11"/>
  <c r="D283" i="11"/>
  <c r="J283" i="11"/>
  <c r="E283" i="11"/>
  <c r="G283" i="11"/>
  <c r="H283" i="11"/>
  <c r="I283" i="11"/>
  <c r="D284" i="11"/>
  <c r="E284" i="11"/>
  <c r="K284" i="11"/>
  <c r="F284" i="11"/>
  <c r="H284" i="11"/>
  <c r="I284" i="11"/>
  <c r="J284" i="11"/>
  <c r="D285" i="11"/>
  <c r="E285" i="11"/>
  <c r="L285" i="11"/>
  <c r="F285" i="11"/>
  <c r="G285" i="11"/>
  <c r="H285" i="11"/>
  <c r="I285" i="11"/>
  <c r="J285" i="11"/>
  <c r="K285" i="11"/>
  <c r="D286" i="11"/>
  <c r="J286" i="11"/>
  <c r="E286" i="11"/>
  <c r="G286" i="11"/>
  <c r="K286" i="11"/>
  <c r="L286" i="11"/>
  <c r="D287" i="11"/>
  <c r="F287" i="11"/>
  <c r="E287" i="11"/>
  <c r="K287" i="11"/>
  <c r="L287" i="11"/>
  <c r="D288" i="11"/>
  <c r="H288" i="11"/>
  <c r="E288" i="11"/>
  <c r="L288" i="11"/>
  <c r="F288" i="11"/>
  <c r="I288" i="11"/>
  <c r="J288" i="11"/>
  <c r="D289" i="11"/>
  <c r="H289" i="11"/>
  <c r="E289" i="11"/>
  <c r="L289" i="11"/>
  <c r="F289" i="11"/>
  <c r="G289" i="11"/>
  <c r="I289" i="11"/>
  <c r="J289" i="11"/>
  <c r="K289" i="11"/>
  <c r="D290" i="11"/>
  <c r="F290" i="11"/>
  <c r="E290" i="11"/>
  <c r="G290" i="11"/>
  <c r="H290" i="11"/>
  <c r="L290" i="11"/>
  <c r="D291" i="11"/>
  <c r="J291" i="11"/>
  <c r="E291" i="11"/>
  <c r="G291" i="11"/>
  <c r="H291" i="11"/>
  <c r="I291" i="11"/>
  <c r="D292" i="11"/>
  <c r="E292" i="11"/>
  <c r="K292" i="11"/>
  <c r="F292" i="11"/>
  <c r="H292" i="11"/>
  <c r="I292" i="11"/>
  <c r="J292" i="11"/>
  <c r="D293" i="11"/>
  <c r="E293" i="11"/>
  <c r="L293" i="11"/>
  <c r="F293" i="11"/>
  <c r="G293" i="11"/>
  <c r="H293" i="11"/>
  <c r="I293" i="11"/>
  <c r="J293" i="11"/>
  <c r="K293" i="11"/>
  <c r="D294" i="11"/>
  <c r="J294" i="11"/>
  <c r="E294" i="11"/>
  <c r="G294" i="11"/>
  <c r="K294" i="11"/>
  <c r="L294" i="11"/>
  <c r="D295" i="11"/>
  <c r="F295" i="11"/>
  <c r="E295" i="11"/>
  <c r="K295" i="11"/>
  <c r="L295" i="11"/>
  <c r="D296" i="11"/>
  <c r="H296" i="11"/>
  <c r="E296" i="11"/>
  <c r="L296" i="11"/>
  <c r="F296" i="11"/>
  <c r="I296" i="11"/>
  <c r="J296" i="11"/>
  <c r="D297" i="11"/>
  <c r="H297" i="11"/>
  <c r="E297" i="11"/>
  <c r="L297" i="11"/>
  <c r="F297" i="11"/>
  <c r="G297" i="11"/>
  <c r="I297" i="11"/>
  <c r="J297" i="11"/>
  <c r="K297" i="11"/>
  <c r="D298" i="11"/>
  <c r="F298" i="11"/>
  <c r="E298" i="11"/>
  <c r="G298" i="11"/>
  <c r="H298" i="11"/>
  <c r="L298" i="11"/>
  <c r="D299" i="11"/>
  <c r="J299" i="11"/>
  <c r="E299" i="11"/>
  <c r="G299" i="11"/>
  <c r="H299" i="11"/>
  <c r="I299" i="11"/>
  <c r="D300" i="11"/>
  <c r="E300" i="11"/>
  <c r="K300" i="11"/>
  <c r="F300" i="11"/>
  <c r="H300" i="11"/>
  <c r="I300" i="11"/>
  <c r="J300" i="11"/>
  <c r="D301" i="11"/>
  <c r="E301" i="11"/>
  <c r="L301" i="11"/>
  <c r="F301" i="11"/>
  <c r="G301" i="11"/>
  <c r="H301" i="11"/>
  <c r="I301" i="11"/>
  <c r="J301" i="11"/>
  <c r="K301" i="11"/>
  <c r="D302" i="11"/>
  <c r="J302" i="11"/>
  <c r="E302" i="11"/>
  <c r="G302" i="11"/>
  <c r="K302" i="11"/>
  <c r="L302" i="11"/>
  <c r="D303" i="11"/>
  <c r="F303" i="11"/>
  <c r="E303" i="11"/>
  <c r="K303" i="11"/>
  <c r="L303" i="11"/>
  <c r="D304" i="11"/>
  <c r="H304" i="11"/>
  <c r="E304" i="11"/>
  <c r="L304" i="11"/>
  <c r="F304" i="11"/>
  <c r="I304" i="11"/>
  <c r="J304" i="11"/>
  <c r="D305" i="11"/>
  <c r="H305" i="11"/>
  <c r="E305" i="11"/>
  <c r="L305" i="11"/>
  <c r="F305" i="11"/>
  <c r="G305" i="11"/>
  <c r="I305" i="11"/>
  <c r="J305" i="11"/>
  <c r="K305" i="11"/>
  <c r="D306" i="11"/>
  <c r="F306" i="11"/>
  <c r="E306" i="11"/>
  <c r="G306" i="11"/>
  <c r="H306" i="11"/>
  <c r="L306" i="11"/>
  <c r="D307" i="11"/>
  <c r="J307" i="11"/>
  <c r="E307" i="11"/>
  <c r="G307" i="11"/>
  <c r="H307" i="11"/>
  <c r="I307" i="11"/>
  <c r="D308" i="11"/>
  <c r="E308" i="11"/>
  <c r="K308" i="11"/>
  <c r="F308" i="11"/>
  <c r="H308" i="11"/>
  <c r="I308" i="11"/>
  <c r="J308" i="11"/>
  <c r="D309" i="11"/>
  <c r="E309" i="11"/>
  <c r="L309" i="11"/>
  <c r="F309" i="11"/>
  <c r="G309" i="11"/>
  <c r="H309" i="11"/>
  <c r="I309" i="11"/>
  <c r="J309" i="11"/>
  <c r="K309" i="11"/>
  <c r="D310" i="11"/>
  <c r="J310" i="11"/>
  <c r="E310" i="11"/>
  <c r="G310" i="11"/>
  <c r="K310" i="11"/>
  <c r="L310" i="11"/>
  <c r="D311" i="11"/>
  <c r="F311" i="11"/>
  <c r="E311" i="11"/>
  <c r="K311" i="11"/>
  <c r="L311" i="11"/>
  <c r="D312" i="11"/>
  <c r="H312" i="11"/>
  <c r="E312" i="11"/>
  <c r="L312" i="11"/>
  <c r="F312" i="11"/>
  <c r="I312" i="11"/>
  <c r="J312" i="11"/>
  <c r="D313" i="11"/>
  <c r="H313" i="11"/>
  <c r="E313" i="11"/>
  <c r="L313" i="11"/>
  <c r="F313" i="11"/>
  <c r="G313" i="11"/>
  <c r="I313" i="11"/>
  <c r="J313" i="11"/>
  <c r="K313" i="11"/>
  <c r="D314" i="11"/>
  <c r="F314" i="11"/>
  <c r="E314" i="11"/>
  <c r="G314" i="11"/>
  <c r="H314" i="11"/>
  <c r="L314" i="11"/>
  <c r="D315" i="11"/>
  <c r="J315" i="11"/>
  <c r="E315" i="11"/>
  <c r="G315" i="11"/>
  <c r="H315" i="11"/>
  <c r="I315" i="11"/>
  <c r="D316" i="11"/>
  <c r="E316" i="11"/>
  <c r="K316" i="11"/>
  <c r="F316" i="11"/>
  <c r="H316" i="11"/>
  <c r="I316" i="11"/>
  <c r="J316" i="11"/>
  <c r="D317" i="11"/>
  <c r="E317" i="11"/>
  <c r="L317" i="11"/>
  <c r="F317" i="11"/>
  <c r="G317" i="11"/>
  <c r="H317" i="11"/>
  <c r="I317" i="11"/>
  <c r="J317" i="11"/>
  <c r="K317" i="11"/>
  <c r="D318" i="11"/>
  <c r="J318" i="11"/>
  <c r="E318" i="11"/>
  <c r="G318" i="11"/>
  <c r="K318" i="11"/>
  <c r="L318" i="11"/>
  <c r="D319" i="11"/>
  <c r="F319" i="11"/>
  <c r="E319" i="11"/>
  <c r="K319" i="11"/>
  <c r="L319" i="11"/>
  <c r="D320" i="11"/>
  <c r="H320" i="11"/>
  <c r="E320" i="11"/>
  <c r="L320" i="11"/>
  <c r="F320" i="11"/>
  <c r="I320" i="11"/>
  <c r="J320" i="11"/>
  <c r="D321" i="11"/>
  <c r="H321" i="11"/>
  <c r="E321" i="11"/>
  <c r="L321" i="11"/>
  <c r="F321" i="11"/>
  <c r="G321" i="11"/>
  <c r="I321" i="11"/>
  <c r="J321" i="11"/>
  <c r="K321" i="11"/>
  <c r="D322" i="11"/>
  <c r="F322" i="11"/>
  <c r="E322" i="11"/>
  <c r="G322" i="11"/>
  <c r="H322" i="11"/>
  <c r="L322" i="11"/>
  <c r="D323" i="11"/>
  <c r="J323" i="11"/>
  <c r="E323" i="11"/>
  <c r="G323" i="11"/>
  <c r="H323" i="11"/>
  <c r="I323" i="11"/>
  <c r="D324" i="11"/>
  <c r="E324" i="11"/>
  <c r="K324" i="11"/>
  <c r="F324" i="11"/>
  <c r="H324" i="11"/>
  <c r="I324" i="11"/>
  <c r="J324" i="11"/>
  <c r="D325" i="11"/>
  <c r="E325" i="11"/>
  <c r="L325" i="11"/>
  <c r="F325" i="11"/>
  <c r="G325" i="11"/>
  <c r="H325" i="11"/>
  <c r="I325" i="11"/>
  <c r="J325" i="11"/>
  <c r="K325" i="11"/>
  <c r="D326" i="11"/>
  <c r="J326" i="11"/>
  <c r="E326" i="11"/>
  <c r="G326" i="11"/>
  <c r="K326" i="11"/>
  <c r="L326" i="11"/>
  <c r="D327" i="11"/>
  <c r="F327" i="11"/>
  <c r="E327" i="11"/>
  <c r="K327" i="11"/>
  <c r="L327" i="11"/>
  <c r="D328" i="11"/>
  <c r="H328" i="11"/>
  <c r="E328" i="11"/>
  <c r="L328" i="11"/>
  <c r="F328" i="11"/>
  <c r="I328" i="11"/>
  <c r="J328" i="11"/>
  <c r="D329" i="11"/>
  <c r="H329" i="11"/>
  <c r="E329" i="11"/>
  <c r="L329" i="11"/>
  <c r="F329" i="11"/>
  <c r="G329" i="11"/>
  <c r="I329" i="11"/>
  <c r="J329" i="11"/>
  <c r="K329" i="11"/>
  <c r="D330" i="11"/>
  <c r="F330" i="11"/>
  <c r="E330" i="11"/>
  <c r="G330" i="11"/>
  <c r="H330" i="11"/>
  <c r="L330" i="11"/>
  <c r="D331" i="11"/>
  <c r="J331" i="11"/>
  <c r="E331" i="11"/>
  <c r="G331" i="11"/>
  <c r="H331" i="11"/>
  <c r="I331" i="11"/>
  <c r="D332" i="11"/>
  <c r="E332" i="11"/>
  <c r="K332" i="11"/>
  <c r="F332" i="11"/>
  <c r="H332" i="11"/>
  <c r="I332" i="11"/>
  <c r="J332" i="11"/>
  <c r="D333" i="11"/>
  <c r="E333" i="11"/>
  <c r="L333" i="11"/>
  <c r="F333" i="11"/>
  <c r="G333" i="11"/>
  <c r="H333" i="11"/>
  <c r="I333" i="11"/>
  <c r="J333" i="11"/>
  <c r="K333" i="11"/>
  <c r="D334" i="11"/>
  <c r="J334" i="11"/>
  <c r="E334" i="11"/>
  <c r="G334" i="11"/>
  <c r="K334" i="11"/>
  <c r="L334" i="11"/>
  <c r="D335" i="11"/>
  <c r="F335" i="11"/>
  <c r="E335" i="11"/>
  <c r="K335" i="11"/>
  <c r="L335" i="11"/>
  <c r="D336" i="11"/>
  <c r="H336" i="11"/>
  <c r="E336" i="11"/>
  <c r="L336" i="11"/>
  <c r="F336" i="11"/>
  <c r="I336" i="11"/>
  <c r="J336" i="11"/>
  <c r="D337" i="11"/>
  <c r="H337" i="11"/>
  <c r="E337" i="11"/>
  <c r="L337" i="11"/>
  <c r="F337" i="11"/>
  <c r="G337" i="11"/>
  <c r="I337" i="11"/>
  <c r="J337" i="11"/>
  <c r="K337" i="11"/>
  <c r="S19" i="9"/>
  <c r="J218" i="9"/>
  <c r="P218" i="9"/>
  <c r="V223" i="4"/>
  <c r="P223" i="4"/>
  <c r="B10" i="3"/>
  <c r="F64" i="4"/>
  <c r="F65" i="4"/>
  <c r="F68" i="4"/>
  <c r="F70" i="4"/>
  <c r="E73" i="4"/>
  <c r="F73" i="4" s="1"/>
  <c r="F74" i="4"/>
  <c r="F76" i="4"/>
  <c r="F77" i="4"/>
  <c r="F78" i="4"/>
  <c r="F83" i="4"/>
  <c r="F86" i="4"/>
  <c r="F92" i="4"/>
  <c r="V91" i="4"/>
  <c r="V139" i="4"/>
  <c r="V161" i="4"/>
  <c r="V162" i="4"/>
  <c r="V163" i="4"/>
  <c r="V164" i="4"/>
  <c r="V166" i="4"/>
  <c r="V167" i="4"/>
  <c r="V178" i="4"/>
  <c r="V179" i="4"/>
  <c r="V182" i="4"/>
  <c r="V183" i="4"/>
  <c r="V184" i="4"/>
  <c r="V186" i="4"/>
  <c r="V187" i="4"/>
  <c r="V189" i="4"/>
  <c r="V190" i="4"/>
  <c r="V191" i="4"/>
  <c r="V194" i="4"/>
  <c r="V195" i="4"/>
  <c r="V197" i="4"/>
  <c r="V200" i="4"/>
  <c r="V204" i="4"/>
  <c r="V206" i="4"/>
  <c r="V210" i="4"/>
  <c r="V213" i="4"/>
  <c r="V214" i="4"/>
  <c r="V219" i="4"/>
  <c r="V221" i="4"/>
  <c r="E76" i="9"/>
  <c r="F76" i="9"/>
  <c r="G76" i="9"/>
  <c r="H76" i="9"/>
  <c r="E65" i="9"/>
  <c r="F65" i="9"/>
  <c r="G65" i="9"/>
  <c r="H65" i="9"/>
  <c r="E63" i="9"/>
  <c r="F63" i="9"/>
  <c r="G63" i="9"/>
  <c r="H63" i="9"/>
  <c r="F16" i="8"/>
  <c r="F15" i="8"/>
  <c r="F13" i="8"/>
  <c r="D21" i="8"/>
  <c r="F21" i="8" s="1"/>
  <c r="H21" i="8" s="1"/>
  <c r="D22" i="8"/>
  <c r="F22" i="8" s="1"/>
  <c r="H22" i="8" s="1"/>
  <c r="D23" i="8"/>
  <c r="F23" i="8" s="1"/>
  <c r="H23" i="8" s="1"/>
  <c r="D24" i="8"/>
  <c r="D25" i="8"/>
  <c r="I25" i="8" s="1"/>
  <c r="J25" i="8" s="1"/>
  <c r="D26" i="8"/>
  <c r="I26" i="8" s="1"/>
  <c r="J26" i="8" s="1"/>
  <c r="D27" i="8"/>
  <c r="F27" i="8" s="1"/>
  <c r="D28" i="8"/>
  <c r="F28" i="8" s="1"/>
  <c r="D29" i="8"/>
  <c r="D30" i="8"/>
  <c r="F30" i="8" s="1"/>
  <c r="D31" i="8"/>
  <c r="F31" i="8" s="1"/>
  <c r="H31" i="8" s="1"/>
  <c r="D32" i="8"/>
  <c r="F32" i="8" s="1"/>
  <c r="H32" i="8" s="1"/>
  <c r="D33" i="8"/>
  <c r="I33" i="8" s="1"/>
  <c r="J33" i="8" s="1"/>
  <c r="D34" i="8"/>
  <c r="F34" i="8" s="1"/>
  <c r="H34" i="8" s="1"/>
  <c r="D35" i="8"/>
  <c r="F35" i="8" s="1"/>
  <c r="D36" i="8"/>
  <c r="F36" i="8" s="1"/>
  <c r="D37" i="8"/>
  <c r="D38" i="8"/>
  <c r="F38" i="8" s="1"/>
  <c r="D39" i="8"/>
  <c r="I39" i="8" s="1"/>
  <c r="J39" i="8" s="1"/>
  <c r="D40" i="8"/>
  <c r="F40" i="8" s="1"/>
  <c r="H40" i="8" s="1"/>
  <c r="D41" i="8"/>
  <c r="F41" i="8" s="1"/>
  <c r="D42" i="8"/>
  <c r="F42" i="8" s="1"/>
  <c r="H42" i="8" s="1"/>
  <c r="D43" i="8"/>
  <c r="D44" i="8"/>
  <c r="F44" i="8" s="1"/>
  <c r="H44" i="8" s="1"/>
  <c r="D45" i="8"/>
  <c r="F45" i="8" s="1"/>
  <c r="G45" i="8" s="1"/>
  <c r="D46" i="8"/>
  <c r="F46" i="8" s="1"/>
  <c r="D47" i="8"/>
  <c r="F47" i="8" s="1"/>
  <c r="H47" i="8" s="1"/>
  <c r="D48" i="8"/>
  <c r="F48" i="8" s="1"/>
  <c r="D49" i="8"/>
  <c r="H16" i="8"/>
  <c r="H15" i="8"/>
  <c r="H12" i="8"/>
  <c r="G16" i="8"/>
  <c r="G15" i="8"/>
  <c r="D16" i="8"/>
  <c r="D15" i="8"/>
  <c r="D13" i="8"/>
  <c r="E16" i="8"/>
  <c r="E15" i="8"/>
  <c r="E12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I35" i="8"/>
  <c r="J35" i="8" s="1"/>
  <c r="E36" i="8"/>
  <c r="E37" i="8"/>
  <c r="E38" i="8"/>
  <c r="E39" i="8"/>
  <c r="E40" i="8"/>
  <c r="E41" i="8"/>
  <c r="E42" i="8"/>
  <c r="E43" i="8"/>
  <c r="E44" i="8"/>
  <c r="E45" i="8"/>
  <c r="I45" i="8"/>
  <c r="J45" i="8" s="1"/>
  <c r="E46" i="8"/>
  <c r="E47" i="8"/>
  <c r="E48" i="8"/>
  <c r="E49" i="8"/>
  <c r="I16" i="8"/>
  <c r="I15" i="8"/>
  <c r="I38" i="8"/>
  <c r="J38" i="8" s="1"/>
  <c r="J16" i="8"/>
  <c r="J15" i="8"/>
  <c r="J12" i="8"/>
  <c r="J13" i="8"/>
  <c r="D17" i="8"/>
  <c r="L16" i="8"/>
  <c r="L15" i="8"/>
  <c r="L12" i="8"/>
  <c r="L13" i="8"/>
  <c r="M16" i="8"/>
  <c r="M15" i="8"/>
  <c r="M12" i="8"/>
  <c r="M13" i="8"/>
  <c r="G4" i="8"/>
  <c r="N16" i="8"/>
  <c r="N15" i="8"/>
  <c r="N12" i="8"/>
  <c r="N13" i="8"/>
  <c r="G5" i="8"/>
  <c r="O16" i="8"/>
  <c r="O15" i="8"/>
  <c r="O12" i="8"/>
  <c r="G6" i="8"/>
  <c r="G7" i="8"/>
  <c r="E50" i="8"/>
  <c r="D50" i="8"/>
  <c r="F50" i="8" s="1"/>
  <c r="E51" i="8"/>
  <c r="D51" i="8"/>
  <c r="E52" i="8"/>
  <c r="D52" i="8"/>
  <c r="F52" i="8" s="1"/>
  <c r="H52" i="8" s="1"/>
  <c r="E53" i="8"/>
  <c r="D53" i="8"/>
  <c r="E54" i="8"/>
  <c r="D54" i="8"/>
  <c r="E55" i="8"/>
  <c r="D55" i="8"/>
  <c r="F55" i="8" s="1"/>
  <c r="H55" i="8" s="1"/>
  <c r="E56" i="8"/>
  <c r="D56" i="8"/>
  <c r="I56" i="8" s="1"/>
  <c r="J56" i="8" s="1"/>
  <c r="E57" i="8"/>
  <c r="D57" i="8"/>
  <c r="I57" i="8" s="1"/>
  <c r="J57" i="8" s="1"/>
  <c r="E58" i="8"/>
  <c r="D58" i="8"/>
  <c r="I58" i="8" s="1"/>
  <c r="J58" i="8" s="1"/>
  <c r="E59" i="8"/>
  <c r="D59" i="8"/>
  <c r="I59" i="8" s="1"/>
  <c r="J59" i="8" s="1"/>
  <c r="E60" i="8"/>
  <c r="D60" i="8"/>
  <c r="F60" i="8" s="1"/>
  <c r="E61" i="8"/>
  <c r="D61" i="8"/>
  <c r="E62" i="8"/>
  <c r="D62" i="8"/>
  <c r="F62" i="8" s="1"/>
  <c r="H62" i="8" s="1"/>
  <c r="E63" i="8"/>
  <c r="D63" i="8"/>
  <c r="G63" i="8" s="1"/>
  <c r="F63" i="8"/>
  <c r="H63" i="8" s="1"/>
  <c r="E64" i="8"/>
  <c r="D64" i="8"/>
  <c r="F64" i="8" s="1"/>
  <c r="H64" i="8" s="1"/>
  <c r="E65" i="8"/>
  <c r="D65" i="8"/>
  <c r="I65" i="8" s="1"/>
  <c r="J65" i="8" s="1"/>
  <c r="E66" i="8"/>
  <c r="D66" i="8"/>
  <c r="I66" i="8" s="1"/>
  <c r="J66" i="8" s="1"/>
  <c r="E67" i="8"/>
  <c r="D67" i="8"/>
  <c r="I67" i="8" s="1"/>
  <c r="J67" i="8" s="1"/>
  <c r="E68" i="8"/>
  <c r="D68" i="8"/>
  <c r="F68" i="8" s="1"/>
  <c r="H68" i="8" s="1"/>
  <c r="E69" i="8"/>
  <c r="D69" i="8"/>
  <c r="I69" i="8" s="1"/>
  <c r="J69" i="8" s="1"/>
  <c r="E70" i="8"/>
  <c r="D70" i="8"/>
  <c r="E71" i="8"/>
  <c r="D71" i="8"/>
  <c r="F71" i="8" s="1"/>
  <c r="E72" i="8"/>
  <c r="D72" i="8"/>
  <c r="F72" i="8" s="1"/>
  <c r="H72" i="8" s="1"/>
  <c r="E73" i="8"/>
  <c r="D73" i="8"/>
  <c r="I73" i="8" s="1"/>
  <c r="J73" i="8" s="1"/>
  <c r="E74" i="8"/>
  <c r="D74" i="8"/>
  <c r="F74" i="8" s="1"/>
  <c r="E75" i="8"/>
  <c r="I75" i="8"/>
  <c r="J75" i="8" s="1"/>
  <c r="D75" i="8"/>
  <c r="E76" i="8"/>
  <c r="D76" i="8"/>
  <c r="F76" i="8" s="1"/>
  <c r="E77" i="8"/>
  <c r="D77" i="8"/>
  <c r="E78" i="8"/>
  <c r="D78" i="8"/>
  <c r="I78" i="8" s="1"/>
  <c r="J78" i="8" s="1"/>
  <c r="F78" i="8"/>
  <c r="H78" i="8" s="1"/>
  <c r="E79" i="8"/>
  <c r="D79" i="8"/>
  <c r="E80" i="8"/>
  <c r="D80" i="8"/>
  <c r="F80" i="8" s="1"/>
  <c r="H80" i="8" s="1"/>
  <c r="E81" i="8"/>
  <c r="D81" i="8"/>
  <c r="I81" i="8" s="1"/>
  <c r="J81" i="8" s="1"/>
  <c r="E82" i="8"/>
  <c r="D82" i="8"/>
  <c r="F82" i="8" s="1"/>
  <c r="H82" i="8" s="1"/>
  <c r="E83" i="8"/>
  <c r="D83" i="8"/>
  <c r="I83" i="8" s="1"/>
  <c r="J83" i="8" s="1"/>
  <c r="E84" i="8"/>
  <c r="D84" i="8"/>
  <c r="F84" i="8"/>
  <c r="E85" i="8"/>
  <c r="D85" i="8"/>
  <c r="E86" i="8"/>
  <c r="D86" i="8"/>
  <c r="F86" i="8"/>
  <c r="E87" i="8"/>
  <c r="D87" i="8"/>
  <c r="E88" i="8"/>
  <c r="D88" i="8"/>
  <c r="F88" i="8"/>
  <c r="H88" i="8"/>
  <c r="K16" i="8"/>
  <c r="K15" i="8"/>
  <c r="K12" i="8"/>
  <c r="A13" i="8"/>
  <c r="F53" i="8"/>
  <c r="H53" i="8" s="1"/>
  <c r="F57" i="8"/>
  <c r="H57" i="8" s="1"/>
  <c r="F59" i="8"/>
  <c r="I63" i="8"/>
  <c r="J63" i="8" s="1"/>
  <c r="I74" i="8"/>
  <c r="J74" i="8" s="1"/>
  <c r="F75" i="8"/>
  <c r="F83" i="8"/>
  <c r="H83" i="8" s="1"/>
  <c r="G84" i="8"/>
  <c r="H84" i="8"/>
  <c r="F85" i="8"/>
  <c r="H85" i="8"/>
  <c r="G85" i="8"/>
  <c r="I85" i="8"/>
  <c r="J85" i="8"/>
  <c r="G86" i="8"/>
  <c r="H86" i="8"/>
  <c r="I86" i="8"/>
  <c r="J86" i="8"/>
  <c r="F87" i="8"/>
  <c r="H87" i="8"/>
  <c r="G87" i="8"/>
  <c r="I87" i="8"/>
  <c r="J87" i="8"/>
  <c r="I88" i="8"/>
  <c r="J88" i="8"/>
  <c r="D89" i="8"/>
  <c r="F89" i="8"/>
  <c r="E89" i="8"/>
  <c r="G89" i="8"/>
  <c r="H89" i="8"/>
  <c r="D90" i="8"/>
  <c r="I90" i="8"/>
  <c r="E90" i="8"/>
  <c r="J90" i="8"/>
  <c r="D91" i="8"/>
  <c r="E91" i="8"/>
  <c r="I91" i="8"/>
  <c r="J91" i="8"/>
  <c r="F91" i="8"/>
  <c r="H91" i="8"/>
  <c r="D92" i="8"/>
  <c r="F92" i="8"/>
  <c r="H92" i="8"/>
  <c r="E92" i="8"/>
  <c r="D93" i="8"/>
  <c r="F93" i="8"/>
  <c r="E93" i="8"/>
  <c r="I93" i="8"/>
  <c r="J93" i="8"/>
  <c r="G93" i="8"/>
  <c r="H93" i="8"/>
  <c r="D94" i="8"/>
  <c r="E94" i="8"/>
  <c r="D95" i="8"/>
  <c r="E95" i="8"/>
  <c r="F95" i="8"/>
  <c r="H95" i="8"/>
  <c r="D96" i="8"/>
  <c r="I96" i="8"/>
  <c r="J96" i="8"/>
  <c r="E96" i="8"/>
  <c r="F96" i="8"/>
  <c r="H96" i="8"/>
  <c r="D97" i="8"/>
  <c r="F97" i="8"/>
  <c r="H97" i="8"/>
  <c r="E97" i="8"/>
  <c r="I97" i="8"/>
  <c r="J97" i="8"/>
  <c r="D98" i="8"/>
  <c r="I98" i="8"/>
  <c r="J98" i="8"/>
  <c r="E98" i="8"/>
  <c r="F98" i="8"/>
  <c r="H98" i="8"/>
  <c r="G98" i="8"/>
  <c r="D99" i="8"/>
  <c r="E99" i="8"/>
  <c r="F99" i="8"/>
  <c r="H99" i="8"/>
  <c r="G99" i="8"/>
  <c r="I99" i="8"/>
  <c r="J99" i="8"/>
  <c r="D100" i="8"/>
  <c r="E100" i="8"/>
  <c r="I100" i="8"/>
  <c r="J100" i="8"/>
  <c r="F100" i="8"/>
  <c r="H100" i="8"/>
  <c r="D101" i="8"/>
  <c r="F101" i="8"/>
  <c r="H101" i="8"/>
  <c r="E101" i="8"/>
  <c r="I101" i="8"/>
  <c r="J101" i="8"/>
  <c r="D102" i="8"/>
  <c r="E102" i="8"/>
  <c r="I102" i="8"/>
  <c r="F102" i="8"/>
  <c r="J102" i="8"/>
  <c r="D103" i="8"/>
  <c r="E103" i="8"/>
  <c r="F103" i="8"/>
  <c r="H103" i="8"/>
  <c r="G103" i="8"/>
  <c r="I103" i="8"/>
  <c r="J103" i="8"/>
  <c r="D104" i="8"/>
  <c r="F104" i="8"/>
  <c r="H104" i="8"/>
  <c r="E104" i="8"/>
  <c r="I104" i="8"/>
  <c r="J104" i="8"/>
  <c r="D105" i="8"/>
  <c r="F105" i="8"/>
  <c r="E105" i="8"/>
  <c r="G105" i="8"/>
  <c r="H105" i="8"/>
  <c r="I105" i="8"/>
  <c r="J105" i="8"/>
  <c r="D106" i="8"/>
  <c r="I106" i="8"/>
  <c r="E106" i="8"/>
  <c r="J106" i="8"/>
  <c r="D107" i="8"/>
  <c r="E107" i="8"/>
  <c r="I107" i="8"/>
  <c r="J107" i="8"/>
  <c r="F107" i="8"/>
  <c r="D108" i="8"/>
  <c r="E108" i="8"/>
  <c r="I108" i="8"/>
  <c r="J108" i="8"/>
  <c r="D109" i="8"/>
  <c r="F109" i="8"/>
  <c r="E109" i="8"/>
  <c r="I109" i="8"/>
  <c r="J109" i="8"/>
  <c r="G109" i="8"/>
  <c r="H109" i="8"/>
  <c r="D110" i="8"/>
  <c r="E110" i="8"/>
  <c r="D111" i="8"/>
  <c r="E111" i="8"/>
  <c r="F111" i="8"/>
  <c r="H111" i="8"/>
  <c r="D112" i="8"/>
  <c r="E112" i="8"/>
  <c r="F112" i="8"/>
  <c r="H112" i="8"/>
  <c r="I112" i="8"/>
  <c r="J112" i="8"/>
  <c r="D113" i="8"/>
  <c r="F113" i="8"/>
  <c r="H113" i="8"/>
  <c r="E113" i="8"/>
  <c r="D114" i="8"/>
  <c r="E114" i="8"/>
  <c r="F114" i="8"/>
  <c r="I114" i="8"/>
  <c r="J114" i="8"/>
  <c r="D115" i="8"/>
  <c r="F115" i="8"/>
  <c r="H115" i="8"/>
  <c r="E115" i="8"/>
  <c r="I115" i="8"/>
  <c r="J115" i="8"/>
  <c r="D116" i="8"/>
  <c r="E116" i="8"/>
  <c r="D117" i="8"/>
  <c r="E117" i="8"/>
  <c r="I117" i="8"/>
  <c r="J117" i="8"/>
  <c r="F117" i="8"/>
  <c r="H117" i="8"/>
  <c r="G117" i="8"/>
  <c r="D118" i="8"/>
  <c r="E118" i="8"/>
  <c r="F118" i="8"/>
  <c r="I118" i="8"/>
  <c r="J118" i="8"/>
  <c r="D119" i="8"/>
  <c r="F119" i="8"/>
  <c r="H119" i="8"/>
  <c r="E119" i="8"/>
  <c r="I119" i="8"/>
  <c r="J119" i="8"/>
  <c r="D120" i="8"/>
  <c r="E120" i="8"/>
  <c r="I120" i="8"/>
  <c r="J120" i="8"/>
  <c r="D121" i="8"/>
  <c r="I121" i="8"/>
  <c r="J121" i="8"/>
  <c r="E121" i="8"/>
  <c r="F121" i="8"/>
  <c r="H121" i="8"/>
  <c r="G121" i="8"/>
  <c r="D122" i="8"/>
  <c r="E122" i="8"/>
  <c r="I122" i="8"/>
  <c r="F122" i="8"/>
  <c r="J122" i="8"/>
  <c r="D123" i="8"/>
  <c r="F123" i="8"/>
  <c r="H123" i="8"/>
  <c r="E123" i="8"/>
  <c r="I123" i="8"/>
  <c r="J123" i="8"/>
  <c r="D124" i="8"/>
  <c r="E124" i="8"/>
  <c r="D125" i="8"/>
  <c r="E125" i="8"/>
  <c r="I125" i="8"/>
  <c r="J125" i="8"/>
  <c r="F125" i="8"/>
  <c r="H125" i="8"/>
  <c r="G125" i="8"/>
  <c r="D126" i="8"/>
  <c r="E126" i="8"/>
  <c r="F126" i="8"/>
  <c r="I126" i="8"/>
  <c r="J126" i="8"/>
  <c r="D127" i="8"/>
  <c r="F127" i="8"/>
  <c r="H127" i="8"/>
  <c r="E127" i="8"/>
  <c r="I127" i="8"/>
  <c r="J127" i="8"/>
  <c r="D128" i="8"/>
  <c r="E128" i="8"/>
  <c r="I128" i="8"/>
  <c r="J128" i="8"/>
  <c r="D129" i="8"/>
  <c r="I129" i="8"/>
  <c r="J129" i="8"/>
  <c r="E129" i="8"/>
  <c r="F129" i="8"/>
  <c r="H129" i="8"/>
  <c r="G129" i="8"/>
  <c r="D130" i="8"/>
  <c r="E130" i="8"/>
  <c r="I130" i="8"/>
  <c r="F130" i="8"/>
  <c r="J130" i="8"/>
  <c r="D131" i="8"/>
  <c r="F131" i="8"/>
  <c r="H131" i="8"/>
  <c r="E131" i="8"/>
  <c r="I131" i="8"/>
  <c r="J131" i="8"/>
  <c r="D132" i="8"/>
  <c r="E132" i="8"/>
  <c r="D133" i="8"/>
  <c r="E133" i="8"/>
  <c r="I133" i="8"/>
  <c r="J133" i="8"/>
  <c r="F133" i="8"/>
  <c r="H133" i="8"/>
  <c r="G133" i="8"/>
  <c r="D134" i="8"/>
  <c r="E134" i="8"/>
  <c r="F134" i="8"/>
  <c r="I134" i="8"/>
  <c r="J134" i="8"/>
  <c r="D135" i="8"/>
  <c r="F135" i="8"/>
  <c r="H135" i="8"/>
  <c r="E135" i="8"/>
  <c r="I135" i="8"/>
  <c r="J135" i="8"/>
  <c r="D136" i="8"/>
  <c r="E136" i="8"/>
  <c r="I136" i="8"/>
  <c r="J136" i="8"/>
  <c r="D137" i="8"/>
  <c r="I137" i="8"/>
  <c r="J137" i="8"/>
  <c r="E137" i="8"/>
  <c r="F137" i="8"/>
  <c r="H137" i="8"/>
  <c r="G137" i="8"/>
  <c r="D138" i="8"/>
  <c r="E138" i="8"/>
  <c r="I138" i="8"/>
  <c r="J138" i="8"/>
  <c r="F138" i="8"/>
  <c r="D139" i="8"/>
  <c r="F139" i="8"/>
  <c r="H139" i="8"/>
  <c r="E139" i="8"/>
  <c r="I139" i="8"/>
  <c r="J139" i="8"/>
  <c r="D140" i="8"/>
  <c r="E140" i="8"/>
  <c r="D141" i="8"/>
  <c r="E141" i="8"/>
  <c r="I141" i="8"/>
  <c r="J141" i="8"/>
  <c r="F141" i="8"/>
  <c r="H141" i="8"/>
  <c r="G141" i="8"/>
  <c r="D142" i="8"/>
  <c r="E142" i="8"/>
  <c r="F142" i="8"/>
  <c r="I142" i="8"/>
  <c r="J142" i="8"/>
  <c r="D143" i="8"/>
  <c r="E143" i="8"/>
  <c r="D144" i="8"/>
  <c r="F144" i="8"/>
  <c r="E144" i="8"/>
  <c r="I144" i="8"/>
  <c r="J144" i="8"/>
  <c r="G144" i="8"/>
  <c r="H144" i="8"/>
  <c r="D145" i="8"/>
  <c r="I145" i="8"/>
  <c r="J145" i="8"/>
  <c r="E145" i="8"/>
  <c r="F145" i="8"/>
  <c r="H145" i="8"/>
  <c r="G145" i="8"/>
  <c r="D146" i="8"/>
  <c r="E146" i="8"/>
  <c r="F146" i="8"/>
  <c r="D147" i="8"/>
  <c r="F147" i="8"/>
  <c r="E147" i="8"/>
  <c r="H147" i="8"/>
  <c r="I147" i="8"/>
  <c r="J147" i="8"/>
  <c r="D148" i="8"/>
  <c r="E148" i="8"/>
  <c r="D149" i="8"/>
  <c r="E149" i="8"/>
  <c r="I149" i="8"/>
  <c r="J149" i="8"/>
  <c r="F149" i="8"/>
  <c r="H149" i="8"/>
  <c r="G149" i="8"/>
  <c r="D150" i="8"/>
  <c r="E150" i="8"/>
  <c r="F150" i="8"/>
  <c r="I150" i="8"/>
  <c r="J150" i="8"/>
  <c r="D151" i="8"/>
  <c r="E151" i="8"/>
  <c r="I151" i="8"/>
  <c r="J151" i="8"/>
  <c r="D152" i="8"/>
  <c r="F152" i="8"/>
  <c r="H152" i="8"/>
  <c r="E152" i="8"/>
  <c r="I152" i="8"/>
  <c r="J152" i="8"/>
  <c r="D153" i="8"/>
  <c r="I153" i="8"/>
  <c r="J153" i="8"/>
  <c r="E153" i="8"/>
  <c r="F153" i="8"/>
  <c r="H153" i="8"/>
  <c r="G153" i="8"/>
  <c r="D154" i="8"/>
  <c r="E154" i="8"/>
  <c r="F154" i="8"/>
  <c r="D155" i="8"/>
  <c r="F155" i="8"/>
  <c r="H155" i="8"/>
  <c r="E155" i="8"/>
  <c r="I155" i="8"/>
  <c r="J155" i="8"/>
  <c r="D156" i="8"/>
  <c r="E156" i="8"/>
  <c r="D157" i="8"/>
  <c r="E157" i="8"/>
  <c r="I157" i="8"/>
  <c r="J157" i="8"/>
  <c r="F157" i="8"/>
  <c r="H157" i="8"/>
  <c r="D158" i="8"/>
  <c r="E158" i="8"/>
  <c r="I158" i="8"/>
  <c r="J158" i="8"/>
  <c r="F158" i="8"/>
  <c r="D159" i="8"/>
  <c r="E159" i="8"/>
  <c r="I159" i="8"/>
  <c r="J159" i="8"/>
  <c r="D160" i="8"/>
  <c r="F160" i="8"/>
  <c r="H160" i="8"/>
  <c r="E160" i="8"/>
  <c r="D161" i="8"/>
  <c r="I161" i="8"/>
  <c r="E161" i="8"/>
  <c r="F161" i="8"/>
  <c r="H161" i="8"/>
  <c r="G161" i="8"/>
  <c r="J161" i="8"/>
  <c r="D162" i="8"/>
  <c r="E162" i="8"/>
  <c r="F162" i="8"/>
  <c r="I162" i="8"/>
  <c r="J162" i="8"/>
  <c r="D163" i="8"/>
  <c r="E163" i="8"/>
  <c r="I163" i="8"/>
  <c r="J163" i="8"/>
  <c r="D164" i="8"/>
  <c r="F164" i="8"/>
  <c r="H164" i="8"/>
  <c r="E164" i="8"/>
  <c r="G164" i="8"/>
  <c r="D165" i="8"/>
  <c r="F165" i="8"/>
  <c r="H165" i="8"/>
  <c r="E165" i="8"/>
  <c r="D166" i="8"/>
  <c r="E166" i="8"/>
  <c r="I166" i="8"/>
  <c r="J166" i="8"/>
  <c r="F166" i="8"/>
  <c r="H166" i="8"/>
  <c r="G166" i="8"/>
  <c r="D167" i="8"/>
  <c r="E167" i="8"/>
  <c r="I167" i="8"/>
  <c r="J167" i="8"/>
  <c r="F167" i="8"/>
  <c r="H167" i="8"/>
  <c r="D168" i="8"/>
  <c r="F168" i="8"/>
  <c r="H168" i="8"/>
  <c r="E168" i="8"/>
  <c r="I168" i="8"/>
  <c r="J168" i="8"/>
  <c r="D169" i="8"/>
  <c r="I169" i="8"/>
  <c r="E169" i="8"/>
  <c r="F169" i="8"/>
  <c r="H169" i="8"/>
  <c r="G169" i="8"/>
  <c r="J169" i="8"/>
  <c r="D170" i="8"/>
  <c r="E170" i="8"/>
  <c r="F170" i="8"/>
  <c r="H170" i="8"/>
  <c r="G170" i="8"/>
  <c r="I170" i="8"/>
  <c r="J170" i="8"/>
  <c r="D171" i="8"/>
  <c r="E171" i="8"/>
  <c r="I171" i="8"/>
  <c r="J171" i="8"/>
  <c r="F171" i="8"/>
  <c r="H171" i="8"/>
  <c r="D172" i="8"/>
  <c r="F172" i="8"/>
  <c r="H172" i="8"/>
  <c r="E172" i="8"/>
  <c r="I172" i="8"/>
  <c r="J172" i="8"/>
  <c r="D173" i="8"/>
  <c r="G173" i="8"/>
  <c r="E173" i="8"/>
  <c r="I173" i="8"/>
  <c r="J173" i="8"/>
  <c r="F173" i="8"/>
  <c r="H173" i="8"/>
  <c r="D174" i="8"/>
  <c r="E174" i="8"/>
  <c r="I174" i="8"/>
  <c r="J174" i="8"/>
  <c r="F174" i="8"/>
  <c r="H174" i="8"/>
  <c r="G174" i="8"/>
  <c r="D175" i="8"/>
  <c r="F175" i="8"/>
  <c r="H175" i="8"/>
  <c r="E175" i="8"/>
  <c r="I175" i="8"/>
  <c r="J175" i="8"/>
  <c r="D176" i="8"/>
  <c r="F176" i="8"/>
  <c r="E176" i="8"/>
  <c r="I176" i="8"/>
  <c r="J176" i="8"/>
  <c r="G176" i="8"/>
  <c r="H176" i="8"/>
  <c r="D177" i="8"/>
  <c r="I177" i="8"/>
  <c r="E177" i="8"/>
  <c r="J177" i="8"/>
  <c r="D178" i="8"/>
  <c r="E178" i="8"/>
  <c r="F178" i="8"/>
  <c r="H178" i="8"/>
  <c r="D179" i="8"/>
  <c r="E179" i="8"/>
  <c r="I179" i="8"/>
  <c r="J179" i="8"/>
  <c r="D180" i="8"/>
  <c r="F180" i="8"/>
  <c r="H180" i="8"/>
  <c r="E180" i="8"/>
  <c r="I180" i="8"/>
  <c r="J180" i="8"/>
  <c r="G180" i="8"/>
  <c r="D181" i="8"/>
  <c r="F181" i="8"/>
  <c r="H181" i="8"/>
  <c r="E181" i="8"/>
  <c r="D182" i="8"/>
  <c r="E182" i="8"/>
  <c r="F182" i="8"/>
  <c r="H182" i="8"/>
  <c r="G182" i="8"/>
  <c r="D183" i="8"/>
  <c r="E183" i="8"/>
  <c r="I183" i="8"/>
  <c r="J183" i="8"/>
  <c r="F183" i="8"/>
  <c r="H183" i="8"/>
  <c r="D184" i="8"/>
  <c r="F184" i="8"/>
  <c r="H184" i="8"/>
  <c r="E184" i="8"/>
  <c r="I184" i="8"/>
  <c r="J184" i="8"/>
  <c r="D185" i="8"/>
  <c r="I185" i="8"/>
  <c r="E185" i="8"/>
  <c r="F185" i="8"/>
  <c r="H185" i="8"/>
  <c r="G185" i="8"/>
  <c r="J185" i="8"/>
  <c r="D186" i="8"/>
  <c r="E186" i="8"/>
  <c r="F186" i="8"/>
  <c r="H186" i="8"/>
  <c r="G186" i="8"/>
  <c r="I186" i="8"/>
  <c r="J186" i="8"/>
  <c r="D187" i="8"/>
  <c r="E187" i="8"/>
  <c r="I187" i="8"/>
  <c r="J187" i="8"/>
  <c r="F187" i="8"/>
  <c r="H187" i="8"/>
  <c r="D188" i="8"/>
  <c r="F188" i="8"/>
  <c r="H188" i="8"/>
  <c r="E188" i="8"/>
  <c r="D189" i="8"/>
  <c r="G189" i="8"/>
  <c r="E189" i="8"/>
  <c r="I189" i="8"/>
  <c r="F189" i="8"/>
  <c r="H189" i="8"/>
  <c r="J189" i="8"/>
  <c r="D190" i="8"/>
  <c r="E190" i="8"/>
  <c r="I190" i="8"/>
  <c r="J190" i="8"/>
  <c r="F190" i="8"/>
  <c r="H190" i="8"/>
  <c r="G190" i="8"/>
  <c r="D191" i="8"/>
  <c r="F191" i="8"/>
  <c r="H191" i="8"/>
  <c r="E191" i="8"/>
  <c r="I191" i="8"/>
  <c r="J191" i="8"/>
  <c r="D192" i="8"/>
  <c r="F192" i="8"/>
  <c r="E192" i="8"/>
  <c r="I192" i="8"/>
  <c r="J192" i="8"/>
  <c r="G192" i="8"/>
  <c r="H192" i="8"/>
  <c r="D193" i="8"/>
  <c r="I193" i="8"/>
  <c r="E193" i="8"/>
  <c r="J193" i="8"/>
  <c r="D194" i="8"/>
  <c r="E194" i="8"/>
  <c r="I194" i="8"/>
  <c r="J194" i="8"/>
  <c r="F194" i="8"/>
  <c r="H194" i="8"/>
  <c r="D195" i="8"/>
  <c r="F195" i="8"/>
  <c r="H195" i="8"/>
  <c r="E195" i="8"/>
  <c r="D196" i="8"/>
  <c r="F196" i="8"/>
  <c r="H196" i="8"/>
  <c r="E196" i="8"/>
  <c r="I196" i="8"/>
  <c r="J196" i="8"/>
  <c r="G196" i="8"/>
  <c r="D197" i="8"/>
  <c r="F197" i="8"/>
  <c r="H197" i="8"/>
  <c r="E197" i="8"/>
  <c r="D198" i="8"/>
  <c r="E198" i="8"/>
  <c r="I198" i="8"/>
  <c r="J198" i="8"/>
  <c r="F198" i="8"/>
  <c r="H198" i="8"/>
  <c r="G198" i="8"/>
  <c r="D199" i="8"/>
  <c r="E199" i="8"/>
  <c r="I199" i="8"/>
  <c r="J199" i="8"/>
  <c r="F199" i="8"/>
  <c r="H199" i="8"/>
  <c r="D200" i="8"/>
  <c r="F200" i="8"/>
  <c r="H200" i="8"/>
  <c r="E200" i="8"/>
  <c r="I200" i="8"/>
  <c r="J200" i="8"/>
  <c r="D201" i="8"/>
  <c r="I201" i="8"/>
  <c r="E201" i="8"/>
  <c r="F201" i="8"/>
  <c r="H201" i="8"/>
  <c r="G201" i="8"/>
  <c r="J201" i="8"/>
  <c r="D202" i="8"/>
  <c r="E202" i="8"/>
  <c r="F202" i="8"/>
  <c r="H202" i="8"/>
  <c r="G202" i="8"/>
  <c r="I202" i="8"/>
  <c r="J202" i="8"/>
  <c r="D203" i="8"/>
  <c r="E203" i="8"/>
  <c r="I203" i="8"/>
  <c r="J203" i="8"/>
  <c r="F203" i="8"/>
  <c r="H203" i="8"/>
  <c r="D204" i="8"/>
  <c r="F204" i="8"/>
  <c r="H204" i="8"/>
  <c r="E204" i="8"/>
  <c r="I204" i="8"/>
  <c r="J204" i="8"/>
  <c r="D205" i="8"/>
  <c r="G205" i="8"/>
  <c r="E205" i="8"/>
  <c r="I205" i="8"/>
  <c r="F205" i="8"/>
  <c r="H205" i="8"/>
  <c r="J205" i="8"/>
  <c r="D206" i="8"/>
  <c r="E206" i="8"/>
  <c r="I206" i="8"/>
  <c r="J206" i="8"/>
  <c r="F206" i="8"/>
  <c r="H206" i="8"/>
  <c r="G206" i="8"/>
  <c r="D207" i="8"/>
  <c r="F207" i="8"/>
  <c r="H207" i="8"/>
  <c r="E207" i="8"/>
  <c r="I207" i="8"/>
  <c r="J207" i="8"/>
  <c r="D208" i="8"/>
  <c r="F208" i="8"/>
  <c r="E208" i="8"/>
  <c r="I208" i="8"/>
  <c r="J208" i="8"/>
  <c r="G208" i="8"/>
  <c r="H208" i="8"/>
  <c r="D209" i="8"/>
  <c r="I209" i="8"/>
  <c r="E209" i="8"/>
  <c r="J209" i="8"/>
  <c r="D210" i="8"/>
  <c r="E210" i="8"/>
  <c r="F210" i="8"/>
  <c r="H210" i="8"/>
  <c r="D211" i="8"/>
  <c r="E211" i="8"/>
  <c r="D212" i="8"/>
  <c r="F212" i="8"/>
  <c r="H212" i="8"/>
  <c r="E212" i="8"/>
  <c r="I212" i="8"/>
  <c r="J212" i="8"/>
  <c r="G212" i="8"/>
  <c r="D213" i="8"/>
  <c r="F213" i="8"/>
  <c r="H213" i="8"/>
  <c r="E213" i="8"/>
  <c r="D214" i="8"/>
  <c r="E214" i="8"/>
  <c r="F214" i="8"/>
  <c r="H214" i="8"/>
  <c r="G214" i="8"/>
  <c r="D215" i="8"/>
  <c r="E215" i="8"/>
  <c r="I215" i="8"/>
  <c r="J215" i="8"/>
  <c r="F215" i="8"/>
  <c r="H215" i="8"/>
  <c r="D216" i="8"/>
  <c r="F216" i="8"/>
  <c r="H216" i="8"/>
  <c r="E216" i="8"/>
  <c r="I216" i="8"/>
  <c r="J216" i="8"/>
  <c r="D217" i="8"/>
  <c r="I217" i="8"/>
  <c r="E217" i="8"/>
  <c r="F217" i="8"/>
  <c r="H217" i="8"/>
  <c r="G217" i="8"/>
  <c r="J217" i="8"/>
  <c r="D218" i="8"/>
  <c r="E218" i="8"/>
  <c r="F218" i="8"/>
  <c r="H218" i="8"/>
  <c r="G218" i="8"/>
  <c r="I218" i="8"/>
  <c r="J218" i="8"/>
  <c r="D219" i="8"/>
  <c r="E219" i="8"/>
  <c r="I219" i="8"/>
  <c r="J219" i="8"/>
  <c r="F219" i="8"/>
  <c r="H219" i="8"/>
  <c r="D220" i="8"/>
  <c r="F220" i="8"/>
  <c r="H220" i="8"/>
  <c r="E220" i="8"/>
  <c r="I220" i="8"/>
  <c r="J220" i="8"/>
  <c r="D221" i="8"/>
  <c r="G221" i="8"/>
  <c r="E221" i="8"/>
  <c r="I221" i="8"/>
  <c r="J221" i="8"/>
  <c r="F221" i="8"/>
  <c r="H221" i="8"/>
  <c r="D222" i="8"/>
  <c r="E222" i="8"/>
  <c r="F222" i="8"/>
  <c r="G222" i="8"/>
  <c r="I222" i="8"/>
  <c r="J222" i="8"/>
  <c r="D223" i="8"/>
  <c r="E223" i="8"/>
  <c r="I223" i="8"/>
  <c r="J223" i="8"/>
  <c r="F223" i="8"/>
  <c r="H223" i="8"/>
  <c r="D224" i="8"/>
  <c r="E224" i="8"/>
  <c r="F224" i="8"/>
  <c r="H224" i="8"/>
  <c r="G224" i="8"/>
  <c r="I224" i="8"/>
  <c r="J224" i="8"/>
  <c r="D225" i="8"/>
  <c r="E225" i="8"/>
  <c r="F225" i="8"/>
  <c r="H225" i="8"/>
  <c r="G225" i="8"/>
  <c r="I225" i="8"/>
  <c r="J225" i="8"/>
  <c r="D226" i="8"/>
  <c r="E226" i="8"/>
  <c r="I226" i="8"/>
  <c r="J226" i="8"/>
  <c r="F226" i="8"/>
  <c r="H226" i="8"/>
  <c r="G226" i="8"/>
  <c r="D227" i="8"/>
  <c r="F227" i="8"/>
  <c r="H227" i="8"/>
  <c r="E227" i="8"/>
  <c r="D228" i="8"/>
  <c r="F228" i="8"/>
  <c r="H228" i="8"/>
  <c r="E228" i="8"/>
  <c r="D229" i="8"/>
  <c r="F229" i="8"/>
  <c r="H229" i="8"/>
  <c r="E229" i="8"/>
  <c r="I229" i="8"/>
  <c r="J229" i="8"/>
  <c r="D230" i="8"/>
  <c r="E230" i="8"/>
  <c r="F230" i="8"/>
  <c r="G230" i="8"/>
  <c r="H230" i="8"/>
  <c r="D231" i="8"/>
  <c r="F231" i="8"/>
  <c r="H231" i="8"/>
  <c r="E231" i="8"/>
  <c r="D232" i="8"/>
  <c r="G232" i="8"/>
  <c r="E232" i="8"/>
  <c r="F232" i="8"/>
  <c r="H232" i="8"/>
  <c r="I232" i="8"/>
  <c r="J232" i="8"/>
  <c r="D233" i="8"/>
  <c r="G233" i="8"/>
  <c r="E233" i="8"/>
  <c r="F233" i="8"/>
  <c r="H233" i="8"/>
  <c r="I233" i="8"/>
  <c r="J233" i="8"/>
  <c r="D234" i="8"/>
  <c r="G234" i="8"/>
  <c r="E234" i="8"/>
  <c r="F234" i="8"/>
  <c r="H234" i="8"/>
  <c r="D235" i="8"/>
  <c r="E235" i="8"/>
  <c r="F235" i="8"/>
  <c r="H235" i="8"/>
  <c r="G235" i="8"/>
  <c r="I235" i="8"/>
  <c r="J235" i="8"/>
  <c r="D236" i="8"/>
  <c r="F236" i="8"/>
  <c r="E236" i="8"/>
  <c r="I236" i="8"/>
  <c r="J236" i="8"/>
  <c r="G236" i="8"/>
  <c r="H236" i="8"/>
  <c r="D237" i="8"/>
  <c r="F237" i="8"/>
  <c r="H237" i="8"/>
  <c r="E237" i="8"/>
  <c r="D238" i="8"/>
  <c r="E238" i="8"/>
  <c r="F238" i="8"/>
  <c r="G238" i="8"/>
  <c r="H238" i="8"/>
  <c r="I238" i="8"/>
  <c r="J238" i="8"/>
  <c r="D239" i="8"/>
  <c r="E239" i="8"/>
  <c r="D240" i="8"/>
  <c r="F240" i="8"/>
  <c r="H240" i="8"/>
  <c r="E240" i="8"/>
  <c r="I240" i="8"/>
  <c r="J240" i="8"/>
  <c r="D241" i="8"/>
  <c r="E241" i="8"/>
  <c r="I241" i="8"/>
  <c r="J241" i="8"/>
  <c r="D242" i="8"/>
  <c r="F242" i="8"/>
  <c r="H242" i="8"/>
  <c r="E242" i="8"/>
  <c r="I242" i="8"/>
  <c r="J242" i="8"/>
  <c r="D243" i="8"/>
  <c r="G243" i="8"/>
  <c r="E243" i="8"/>
  <c r="I243" i="8"/>
  <c r="F243" i="8"/>
  <c r="H243" i="8"/>
  <c r="J243" i="8"/>
  <c r="D244" i="8"/>
  <c r="F244" i="8"/>
  <c r="H244" i="8"/>
  <c r="E244" i="8"/>
  <c r="I244" i="8"/>
  <c r="J244" i="8"/>
  <c r="G244" i="8"/>
  <c r="D245" i="8"/>
  <c r="E245" i="8"/>
  <c r="I245" i="8"/>
  <c r="J245" i="8"/>
  <c r="F245" i="8"/>
  <c r="H245" i="8"/>
  <c r="G245" i="8"/>
  <c r="D246" i="8"/>
  <c r="E246" i="8"/>
  <c r="F246" i="8"/>
  <c r="H246" i="8"/>
  <c r="G246" i="8"/>
  <c r="I246" i="8"/>
  <c r="J246" i="8"/>
  <c r="D247" i="8"/>
  <c r="E247" i="8"/>
  <c r="I247" i="8"/>
  <c r="J247" i="8"/>
  <c r="F247" i="8"/>
  <c r="H247" i="8"/>
  <c r="D248" i="8"/>
  <c r="E248" i="8"/>
  <c r="I248" i="8"/>
  <c r="J248" i="8"/>
  <c r="D249" i="8"/>
  <c r="E249" i="8"/>
  <c r="D250" i="8"/>
  <c r="E250" i="8"/>
  <c r="I250" i="8"/>
  <c r="J250" i="8"/>
  <c r="D251" i="8"/>
  <c r="F251" i="8"/>
  <c r="E251" i="8"/>
  <c r="H251" i="8"/>
  <c r="I251" i="8"/>
  <c r="J251" i="8"/>
  <c r="D252" i="8"/>
  <c r="E252" i="8"/>
  <c r="D253" i="8"/>
  <c r="G253" i="8"/>
  <c r="E253" i="8"/>
  <c r="F253" i="8"/>
  <c r="H253" i="8"/>
  <c r="D254" i="8"/>
  <c r="E254" i="8"/>
  <c r="I254" i="8"/>
  <c r="J254" i="8"/>
  <c r="F254" i="8"/>
  <c r="H254" i="8"/>
  <c r="D255" i="8"/>
  <c r="E255" i="8"/>
  <c r="I255" i="8"/>
  <c r="J255" i="8"/>
  <c r="D256" i="8"/>
  <c r="F256" i="8"/>
  <c r="E256" i="8"/>
  <c r="H256" i="8"/>
  <c r="D257" i="8"/>
  <c r="E257" i="8"/>
  <c r="I257" i="8"/>
  <c r="F257" i="8"/>
  <c r="H257" i="8"/>
  <c r="G257" i="8"/>
  <c r="J257" i="8"/>
  <c r="D258" i="8"/>
  <c r="G258" i="8"/>
  <c r="E258" i="8"/>
  <c r="F258" i="8"/>
  <c r="H258" i="8"/>
  <c r="I258" i="8"/>
  <c r="J258" i="8"/>
  <c r="D259" i="8"/>
  <c r="E259" i="8"/>
  <c r="I259" i="8"/>
  <c r="J259" i="8"/>
  <c r="D260" i="8"/>
  <c r="E260" i="8"/>
  <c r="D261" i="8"/>
  <c r="E261" i="8"/>
  <c r="F261" i="8"/>
  <c r="H261" i="8"/>
  <c r="I261" i="8"/>
  <c r="J261" i="8"/>
  <c r="D262" i="8"/>
  <c r="G262" i="8"/>
  <c r="E262" i="8"/>
  <c r="F262" i="8"/>
  <c r="H262" i="8"/>
  <c r="D263" i="8"/>
  <c r="E263" i="8"/>
  <c r="D264" i="8"/>
  <c r="F264" i="8"/>
  <c r="E264" i="8"/>
  <c r="I264" i="8"/>
  <c r="J264" i="8"/>
  <c r="G264" i="8"/>
  <c r="H264" i="8"/>
  <c r="D265" i="8"/>
  <c r="E265" i="8"/>
  <c r="I265" i="8"/>
  <c r="J265" i="8"/>
  <c r="F265" i="8"/>
  <c r="H265" i="8"/>
  <c r="D266" i="8"/>
  <c r="E266" i="8"/>
  <c r="I266" i="8"/>
  <c r="J266" i="8"/>
  <c r="F266" i="8"/>
  <c r="H266" i="8"/>
  <c r="D267" i="8"/>
  <c r="E267" i="8"/>
  <c r="I267" i="8"/>
  <c r="J267" i="8"/>
  <c r="D268" i="8"/>
  <c r="E268" i="8"/>
  <c r="D269" i="8"/>
  <c r="E269" i="8"/>
  <c r="F269" i="8"/>
  <c r="H269" i="8"/>
  <c r="G269" i="8"/>
  <c r="I269" i="8"/>
  <c r="J269" i="8"/>
  <c r="D270" i="8"/>
  <c r="E270" i="8"/>
  <c r="F270" i="8"/>
  <c r="H270" i="8"/>
  <c r="I270" i="8"/>
  <c r="J270" i="8"/>
  <c r="D271" i="8"/>
  <c r="I271" i="8"/>
  <c r="J271" i="8"/>
  <c r="E271" i="8"/>
  <c r="D272" i="8"/>
  <c r="F272" i="8"/>
  <c r="H272" i="8"/>
  <c r="E272" i="8"/>
  <c r="I272" i="8"/>
  <c r="J272" i="8"/>
  <c r="G272" i="8"/>
  <c r="D273" i="8"/>
  <c r="E273" i="8"/>
  <c r="I273" i="8"/>
  <c r="J273" i="8"/>
  <c r="F273" i="8"/>
  <c r="H273" i="8"/>
  <c r="D274" i="8"/>
  <c r="E274" i="8"/>
  <c r="I274" i="8"/>
  <c r="J274" i="8"/>
  <c r="F274" i="8"/>
  <c r="H274" i="8"/>
  <c r="D275" i="8"/>
  <c r="E275" i="8"/>
  <c r="I275" i="8"/>
  <c r="J275" i="8"/>
  <c r="D276" i="8"/>
  <c r="E276" i="8"/>
  <c r="D277" i="8"/>
  <c r="E277" i="8"/>
  <c r="F277" i="8"/>
  <c r="H277" i="8"/>
  <c r="G277" i="8"/>
  <c r="I277" i="8"/>
  <c r="J277" i="8"/>
  <c r="D278" i="8"/>
  <c r="E278" i="8"/>
  <c r="F278" i="8"/>
  <c r="H278" i="8"/>
  <c r="I278" i="8"/>
  <c r="J278" i="8"/>
  <c r="D279" i="8"/>
  <c r="E279" i="8"/>
  <c r="I279" i="8"/>
  <c r="J279" i="8"/>
  <c r="D280" i="8"/>
  <c r="F280" i="8"/>
  <c r="H280" i="8"/>
  <c r="E280" i="8"/>
  <c r="D281" i="8"/>
  <c r="E281" i="8"/>
  <c r="I281" i="8"/>
  <c r="F281" i="8"/>
  <c r="H281" i="8"/>
  <c r="G281" i="8"/>
  <c r="J281" i="8"/>
  <c r="D282" i="8"/>
  <c r="G282" i="8"/>
  <c r="E282" i="8"/>
  <c r="F282" i="8"/>
  <c r="H282" i="8"/>
  <c r="I282" i="8"/>
  <c r="J282" i="8"/>
  <c r="D283" i="8"/>
  <c r="E283" i="8"/>
  <c r="I283" i="8"/>
  <c r="J283" i="8"/>
  <c r="D284" i="8"/>
  <c r="I284" i="8"/>
  <c r="J284" i="8"/>
  <c r="E284" i="8"/>
  <c r="D285" i="8"/>
  <c r="E285" i="8"/>
  <c r="F285" i="8"/>
  <c r="H285" i="8"/>
  <c r="I285" i="8"/>
  <c r="J285" i="8"/>
  <c r="D286" i="8"/>
  <c r="F286" i="8"/>
  <c r="H286" i="8"/>
  <c r="E286" i="8"/>
  <c r="I286" i="8"/>
  <c r="J286" i="8"/>
  <c r="D287" i="8"/>
  <c r="F287" i="8"/>
  <c r="H287" i="8"/>
  <c r="E287" i="8"/>
  <c r="D288" i="8"/>
  <c r="F288" i="8"/>
  <c r="E288" i="8"/>
  <c r="H288" i="8"/>
  <c r="D289" i="8"/>
  <c r="E289" i="8"/>
  <c r="F289" i="8"/>
  <c r="H289" i="8"/>
  <c r="D290" i="8"/>
  <c r="G290" i="8"/>
  <c r="E290" i="8"/>
  <c r="I290" i="8"/>
  <c r="J290" i="8"/>
  <c r="F290" i="8"/>
  <c r="H290" i="8"/>
  <c r="D291" i="8"/>
  <c r="E291" i="8"/>
  <c r="I291" i="8"/>
  <c r="J291" i="8"/>
  <c r="D292" i="8"/>
  <c r="I292" i="8"/>
  <c r="J292" i="8"/>
  <c r="E292" i="8"/>
  <c r="D293" i="8"/>
  <c r="E293" i="8"/>
  <c r="F293" i="8"/>
  <c r="H293" i="8"/>
  <c r="I293" i="8"/>
  <c r="J293" i="8"/>
  <c r="D294" i="8"/>
  <c r="E294" i="8"/>
  <c r="I294" i="8"/>
  <c r="J294" i="8"/>
  <c r="F294" i="8"/>
  <c r="H294" i="8"/>
  <c r="D295" i="8"/>
  <c r="F295" i="8"/>
  <c r="E295" i="8"/>
  <c r="H295" i="8"/>
  <c r="D296" i="8"/>
  <c r="F296" i="8"/>
  <c r="H296" i="8"/>
  <c r="E296" i="8"/>
  <c r="I296" i="8"/>
  <c r="J296" i="8"/>
  <c r="D297" i="8"/>
  <c r="E297" i="8"/>
  <c r="I297" i="8"/>
  <c r="J297" i="8"/>
  <c r="F297" i="8"/>
  <c r="H297" i="8"/>
  <c r="D298" i="8"/>
  <c r="F298" i="8"/>
  <c r="H298" i="8"/>
  <c r="E298" i="8"/>
  <c r="D299" i="8"/>
  <c r="F299" i="8"/>
  <c r="E299" i="8"/>
  <c r="I299" i="8"/>
  <c r="J299" i="8"/>
  <c r="G299" i="8"/>
  <c r="H299" i="8"/>
  <c r="D300" i="8"/>
  <c r="I300" i="8"/>
  <c r="J300" i="8"/>
  <c r="E300" i="8"/>
  <c r="D301" i="8"/>
  <c r="E301" i="8"/>
  <c r="I301" i="8"/>
  <c r="J301" i="8"/>
  <c r="F301" i="8"/>
  <c r="H301" i="8"/>
  <c r="D302" i="8"/>
  <c r="F302" i="8"/>
  <c r="H302" i="8"/>
  <c r="E302" i="8"/>
  <c r="D303" i="8"/>
  <c r="F303" i="8"/>
  <c r="H303" i="8"/>
  <c r="E303" i="8"/>
  <c r="I303" i="8"/>
  <c r="J303" i="8"/>
  <c r="D304" i="8"/>
  <c r="F304" i="8"/>
  <c r="E304" i="8"/>
  <c r="D305" i="8"/>
  <c r="E305" i="8"/>
  <c r="F305" i="8"/>
  <c r="H305" i="8"/>
  <c r="G305" i="8"/>
  <c r="I305" i="8"/>
  <c r="J305" i="8"/>
  <c r="D306" i="8"/>
  <c r="E306" i="8"/>
  <c r="I306" i="8"/>
  <c r="J306" i="8"/>
  <c r="F306" i="8"/>
  <c r="H306" i="8"/>
  <c r="D307" i="8"/>
  <c r="F307" i="8"/>
  <c r="H307" i="8"/>
  <c r="E307" i="8"/>
  <c r="D308" i="8"/>
  <c r="I308" i="8"/>
  <c r="E308" i="8"/>
  <c r="F308" i="8"/>
  <c r="G308" i="8"/>
  <c r="J308" i="8"/>
  <c r="D309" i="8"/>
  <c r="E309" i="8"/>
  <c r="F309" i="8"/>
  <c r="H309" i="8"/>
  <c r="G309" i="8"/>
  <c r="I309" i="8"/>
  <c r="J309" i="8"/>
  <c r="D310" i="8"/>
  <c r="F310" i="8"/>
  <c r="H310" i="8"/>
  <c r="E310" i="8"/>
  <c r="I310" i="8"/>
  <c r="J310" i="8"/>
  <c r="D311" i="8"/>
  <c r="F311" i="8"/>
  <c r="E311" i="8"/>
  <c r="H311" i="8"/>
  <c r="I311" i="8"/>
  <c r="J311" i="8"/>
  <c r="D312" i="8"/>
  <c r="G312" i="8"/>
  <c r="E312" i="8"/>
  <c r="I312" i="8"/>
  <c r="F312" i="8"/>
  <c r="H312" i="8"/>
  <c r="J312" i="8"/>
  <c r="D313" i="8"/>
  <c r="E313" i="8"/>
  <c r="I313" i="8"/>
  <c r="J313" i="8"/>
  <c r="F313" i="8"/>
  <c r="H313" i="8"/>
  <c r="D314" i="8"/>
  <c r="F314" i="8"/>
  <c r="H314" i="8"/>
  <c r="E314" i="8"/>
  <c r="D315" i="8"/>
  <c r="F315" i="8"/>
  <c r="E315" i="8"/>
  <c r="I315" i="8"/>
  <c r="J315" i="8"/>
  <c r="G315" i="8"/>
  <c r="H315" i="8"/>
  <c r="D316" i="8"/>
  <c r="I316" i="8"/>
  <c r="J316" i="8"/>
  <c r="E316" i="8"/>
  <c r="D317" i="8"/>
  <c r="E317" i="8"/>
  <c r="F317" i="8"/>
  <c r="H317" i="8"/>
  <c r="D318" i="8"/>
  <c r="E318" i="8"/>
  <c r="I318" i="8"/>
  <c r="J318" i="8"/>
  <c r="D319" i="8"/>
  <c r="F319" i="8"/>
  <c r="H319" i="8"/>
  <c r="E319" i="8"/>
  <c r="I319" i="8"/>
  <c r="J319" i="8"/>
  <c r="G319" i="8"/>
  <c r="D320" i="8"/>
  <c r="F320" i="8"/>
  <c r="E320" i="8"/>
  <c r="D321" i="8"/>
  <c r="E321" i="8"/>
  <c r="F321" i="8"/>
  <c r="H321" i="8"/>
  <c r="G321" i="8"/>
  <c r="I321" i="8"/>
  <c r="J321" i="8"/>
  <c r="D322" i="8"/>
  <c r="E322" i="8"/>
  <c r="I322" i="8"/>
  <c r="J322" i="8"/>
  <c r="F322" i="8"/>
  <c r="H322" i="8"/>
  <c r="D323" i="8"/>
  <c r="F323" i="8"/>
  <c r="H323" i="8"/>
  <c r="E323" i="8"/>
  <c r="I323" i="8"/>
  <c r="J323" i="8"/>
  <c r="D324" i="8"/>
  <c r="I324" i="8"/>
  <c r="E324" i="8"/>
  <c r="F324" i="8"/>
  <c r="G324" i="8"/>
  <c r="J324" i="8"/>
  <c r="D325" i="8"/>
  <c r="E325" i="8"/>
  <c r="F325" i="8"/>
  <c r="H325" i="8"/>
  <c r="G325" i="8"/>
  <c r="I325" i="8"/>
  <c r="J325" i="8"/>
  <c r="D326" i="8"/>
  <c r="E326" i="8"/>
  <c r="I326" i="8"/>
  <c r="J326" i="8"/>
  <c r="F326" i="8"/>
  <c r="H326" i="8"/>
  <c r="D327" i="8"/>
  <c r="F327" i="8"/>
  <c r="E327" i="8"/>
  <c r="H327" i="8"/>
  <c r="D328" i="8"/>
  <c r="F328" i="8"/>
  <c r="H328" i="8"/>
  <c r="E328" i="8"/>
  <c r="I328" i="8"/>
  <c r="J328" i="8"/>
  <c r="D329" i="8"/>
  <c r="E329" i="8"/>
  <c r="I329" i="8"/>
  <c r="J329" i="8"/>
  <c r="F329" i="8"/>
  <c r="H329" i="8"/>
  <c r="D330" i="8"/>
  <c r="F330" i="8"/>
  <c r="H330" i="8"/>
  <c r="E330" i="8"/>
  <c r="I330" i="8"/>
  <c r="J330" i="8"/>
  <c r="D331" i="8"/>
  <c r="F331" i="8"/>
  <c r="E331" i="8"/>
  <c r="I331" i="8"/>
  <c r="J331" i="8"/>
  <c r="G331" i="8"/>
  <c r="H331" i="8"/>
  <c r="D332" i="8"/>
  <c r="I332" i="8"/>
  <c r="J332" i="8"/>
  <c r="E332" i="8"/>
  <c r="D333" i="8"/>
  <c r="E333" i="8"/>
  <c r="I333" i="8"/>
  <c r="J333" i="8"/>
  <c r="F333" i="8"/>
  <c r="H333" i="8"/>
  <c r="D334" i="8"/>
  <c r="F334" i="8"/>
  <c r="H334" i="8"/>
  <c r="E334" i="8"/>
  <c r="D335" i="8"/>
  <c r="F335" i="8"/>
  <c r="H335" i="8"/>
  <c r="E335" i="8"/>
  <c r="I335" i="8"/>
  <c r="J335" i="8"/>
  <c r="D336" i="8"/>
  <c r="F336" i="8"/>
  <c r="E336" i="8"/>
  <c r="D337" i="8"/>
  <c r="E337" i="8"/>
  <c r="F337" i="8"/>
  <c r="H337" i="8"/>
  <c r="G337" i="8"/>
  <c r="I337" i="8"/>
  <c r="J337" i="8"/>
  <c r="D338" i="8"/>
  <c r="E338" i="8"/>
  <c r="I338" i="8"/>
  <c r="J338" i="8"/>
  <c r="F338" i="8"/>
  <c r="H338" i="8"/>
  <c r="D339" i="8"/>
  <c r="F339" i="8"/>
  <c r="H339" i="8"/>
  <c r="E339" i="8"/>
  <c r="D340" i="8"/>
  <c r="I340" i="8"/>
  <c r="E340" i="8"/>
  <c r="F340" i="8"/>
  <c r="G340" i="8"/>
  <c r="J340" i="8"/>
  <c r="D341" i="8"/>
  <c r="E341" i="8"/>
  <c r="F341" i="8"/>
  <c r="H341" i="8"/>
  <c r="G341" i="8"/>
  <c r="I341" i="8"/>
  <c r="J341" i="8"/>
  <c r="D11" i="7"/>
  <c r="V3" i="7"/>
  <c r="D12" i="7"/>
  <c r="D13" i="7"/>
  <c r="E21" i="7"/>
  <c r="F21" i="7"/>
  <c r="G21" i="7"/>
  <c r="M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N26" i="7"/>
  <c r="E27" i="7"/>
  <c r="F27" i="7"/>
  <c r="G27" i="7"/>
  <c r="E28" i="7"/>
  <c r="F28" i="7"/>
  <c r="G28" i="7"/>
  <c r="E29" i="7"/>
  <c r="F29" i="7"/>
  <c r="G29" i="7"/>
  <c r="M29" i="7"/>
  <c r="E30" i="7"/>
  <c r="F30" i="7"/>
  <c r="E31" i="7"/>
  <c r="F31" i="7"/>
  <c r="G31" i="7"/>
  <c r="M31" i="7"/>
  <c r="E32" i="7"/>
  <c r="F32" i="7"/>
  <c r="G32" i="7"/>
  <c r="E33" i="7"/>
  <c r="F33" i="7"/>
  <c r="G33" i="7"/>
  <c r="E34" i="7"/>
  <c r="F34" i="7"/>
  <c r="G34" i="7"/>
  <c r="N34" i="7"/>
  <c r="E35" i="7"/>
  <c r="F35" i="7"/>
  <c r="G35" i="7"/>
  <c r="E36" i="7"/>
  <c r="F36" i="7"/>
  <c r="G36" i="7"/>
  <c r="M36" i="7"/>
  <c r="E37" i="7"/>
  <c r="F37" i="7"/>
  <c r="G37" i="7"/>
  <c r="M37" i="7"/>
  <c r="E38" i="7"/>
  <c r="F38" i="7"/>
  <c r="G38" i="7"/>
  <c r="E39" i="7"/>
  <c r="F39" i="7"/>
  <c r="G39" i="7"/>
  <c r="N39" i="7"/>
  <c r="E40" i="7"/>
  <c r="F40" i="7"/>
  <c r="G40" i="7"/>
  <c r="E41" i="7"/>
  <c r="F41" i="7"/>
  <c r="G41" i="7"/>
  <c r="E42" i="7"/>
  <c r="F42" i="7"/>
  <c r="G42" i="7"/>
  <c r="N42" i="7"/>
  <c r="E43" i="7"/>
  <c r="F43" i="7"/>
  <c r="G43" i="7"/>
  <c r="N43" i="7"/>
  <c r="E44" i="7"/>
  <c r="F44" i="7"/>
  <c r="G44" i="7"/>
  <c r="E45" i="7"/>
  <c r="F45" i="7"/>
  <c r="G45" i="7"/>
  <c r="M45" i="7"/>
  <c r="E46" i="7"/>
  <c r="F46" i="7"/>
  <c r="E47" i="7"/>
  <c r="F47" i="7"/>
  <c r="G47" i="7"/>
  <c r="E48" i="7"/>
  <c r="F48" i="7"/>
  <c r="G48" i="7"/>
  <c r="E49" i="7"/>
  <c r="F49" i="7"/>
  <c r="G49" i="7"/>
  <c r="E50" i="7"/>
  <c r="F50" i="7"/>
  <c r="G50" i="7"/>
  <c r="N50" i="7"/>
  <c r="V9" i="7"/>
  <c r="V10" i="7"/>
  <c r="V12" i="7"/>
  <c r="V13" i="7"/>
  <c r="D14" i="7"/>
  <c r="O24" i="7"/>
  <c r="Q24" i="7"/>
  <c r="O26" i="7"/>
  <c r="O28" i="7"/>
  <c r="O34" i="7"/>
  <c r="Q34" i="7"/>
  <c r="O36" i="7"/>
  <c r="O40" i="7"/>
  <c r="O42" i="7"/>
  <c r="O44" i="7"/>
  <c r="V14" i="7"/>
  <c r="C17" i="7"/>
  <c r="N21" i="7"/>
  <c r="P21" i="7"/>
  <c r="P22" i="7"/>
  <c r="P23" i="7"/>
  <c r="M24" i="7"/>
  <c r="N24" i="7"/>
  <c r="P24" i="7"/>
  <c r="P25" i="7"/>
  <c r="M26" i="7"/>
  <c r="P26" i="7"/>
  <c r="M27" i="7"/>
  <c r="P27" i="7"/>
  <c r="M28" i="7"/>
  <c r="P28" i="7"/>
  <c r="N29" i="7"/>
  <c r="P29" i="7"/>
  <c r="P30" i="7"/>
  <c r="N31" i="7"/>
  <c r="P31" i="7"/>
  <c r="N32" i="7"/>
  <c r="P32" i="7"/>
  <c r="N33" i="7"/>
  <c r="P33" i="7"/>
  <c r="M34" i="7"/>
  <c r="P34" i="7"/>
  <c r="P35" i="7"/>
  <c r="N36" i="7"/>
  <c r="P36" i="7"/>
  <c r="N37" i="7"/>
  <c r="P37" i="7"/>
  <c r="P38" i="7"/>
  <c r="P39" i="7"/>
  <c r="M40" i="7"/>
  <c r="N40" i="7"/>
  <c r="P40" i="7"/>
  <c r="P41" i="7"/>
  <c r="M42" i="7"/>
  <c r="P42" i="7"/>
  <c r="P43" i="7"/>
  <c r="P44" i="7"/>
  <c r="N45" i="7"/>
  <c r="P45" i="7"/>
  <c r="P46" i="7"/>
  <c r="P47" i="7"/>
  <c r="M48" i="7"/>
  <c r="N48" i="7"/>
  <c r="P48" i="7"/>
  <c r="M49" i="7"/>
  <c r="P49" i="7"/>
  <c r="M50" i="7"/>
  <c r="P50" i="7"/>
  <c r="K10" i="2"/>
  <c r="K11" i="2"/>
  <c r="K13" i="2"/>
  <c r="K14" i="2"/>
  <c r="K16" i="2"/>
  <c r="K17" i="2"/>
  <c r="H16" i="3"/>
  <c r="H15" i="3"/>
  <c r="H12" i="3"/>
  <c r="A9" i="3"/>
  <c r="C9" i="3" s="1"/>
  <c r="H13" i="3" s="1"/>
  <c r="D21" i="3"/>
  <c r="H21" i="3" s="1"/>
  <c r="D22" i="3"/>
  <c r="H22" i="3"/>
  <c r="D23" i="3"/>
  <c r="D24" i="3"/>
  <c r="H24" i="3"/>
  <c r="D25" i="3"/>
  <c r="H25" i="3"/>
  <c r="D26" i="3"/>
  <c r="H26" i="3"/>
  <c r="D27" i="3"/>
  <c r="D28" i="3"/>
  <c r="J28" i="3"/>
  <c r="H28" i="3"/>
  <c r="D29" i="3"/>
  <c r="H29" i="3"/>
  <c r="D30" i="3"/>
  <c r="H30" i="3"/>
  <c r="D31" i="3"/>
  <c r="D32" i="3"/>
  <c r="H32" i="3"/>
  <c r="D33" i="3"/>
  <c r="H33" i="3"/>
  <c r="D34" i="3"/>
  <c r="H34" i="3"/>
  <c r="D35" i="3"/>
  <c r="D36" i="3"/>
  <c r="J36" i="3"/>
  <c r="H36" i="3"/>
  <c r="D37" i="3"/>
  <c r="H37" i="3"/>
  <c r="D38" i="3"/>
  <c r="H38" i="3"/>
  <c r="D39" i="3"/>
  <c r="D40" i="3"/>
  <c r="H40" i="3"/>
  <c r="D41" i="3"/>
  <c r="H41" i="3"/>
  <c r="D42" i="3"/>
  <c r="H42" i="3"/>
  <c r="D43" i="3"/>
  <c r="D44" i="3"/>
  <c r="J44" i="3"/>
  <c r="H44" i="3"/>
  <c r="D45" i="3"/>
  <c r="H45" i="3"/>
  <c r="D46" i="3"/>
  <c r="H46" i="3"/>
  <c r="D47" i="3"/>
  <c r="D48" i="3"/>
  <c r="H48" i="3"/>
  <c r="D49" i="3"/>
  <c r="H49" i="3"/>
  <c r="D50" i="3"/>
  <c r="H50" i="3"/>
  <c r="D51" i="3"/>
  <c r="D52" i="3"/>
  <c r="J52" i="3"/>
  <c r="H52" i="3"/>
  <c r="D53" i="3"/>
  <c r="H53" i="3"/>
  <c r="D54" i="3"/>
  <c r="H54" i="3"/>
  <c r="D55" i="3"/>
  <c r="D56" i="3"/>
  <c r="H56" i="3"/>
  <c r="D57" i="3"/>
  <c r="H57" i="3"/>
  <c r="D58" i="3"/>
  <c r="H58" i="3"/>
  <c r="D59" i="3"/>
  <c r="D60" i="3"/>
  <c r="J60" i="3"/>
  <c r="H60" i="3"/>
  <c r="D61" i="3"/>
  <c r="H61" i="3"/>
  <c r="D62" i="3"/>
  <c r="H62" i="3"/>
  <c r="D63" i="3"/>
  <c r="D64" i="3"/>
  <c r="H64" i="3"/>
  <c r="D65" i="3"/>
  <c r="H65" i="3"/>
  <c r="D66" i="3"/>
  <c r="H66" i="3"/>
  <c r="D67" i="3"/>
  <c r="D68" i="3"/>
  <c r="J68" i="3"/>
  <c r="H68" i="3"/>
  <c r="D69" i="3"/>
  <c r="H69" i="3"/>
  <c r="D70" i="3"/>
  <c r="H70" i="3"/>
  <c r="D71" i="3"/>
  <c r="D72" i="3"/>
  <c r="H72" i="3"/>
  <c r="D73" i="3"/>
  <c r="H73" i="3"/>
  <c r="D74" i="3"/>
  <c r="H74" i="3"/>
  <c r="D75" i="3"/>
  <c r="D76" i="3"/>
  <c r="J76" i="3"/>
  <c r="H76" i="3"/>
  <c r="D77" i="3"/>
  <c r="H77" i="3"/>
  <c r="D78" i="3"/>
  <c r="H78" i="3"/>
  <c r="D79" i="3"/>
  <c r="D80" i="3"/>
  <c r="H80" i="3"/>
  <c r="D81" i="3"/>
  <c r="H81" i="3"/>
  <c r="D82" i="3"/>
  <c r="H82" i="3"/>
  <c r="D83" i="3"/>
  <c r="D84" i="3"/>
  <c r="J84" i="3"/>
  <c r="H84" i="3"/>
  <c r="D85" i="3"/>
  <c r="H85" i="3"/>
  <c r="D86" i="3"/>
  <c r="H86" i="3"/>
  <c r="D87" i="3"/>
  <c r="D88" i="3"/>
  <c r="H88" i="3"/>
  <c r="D89" i="3"/>
  <c r="H89" i="3"/>
  <c r="D90" i="3"/>
  <c r="H90" i="3"/>
  <c r="D91" i="3"/>
  <c r="D92" i="3"/>
  <c r="J92" i="3"/>
  <c r="H92" i="3"/>
  <c r="D93" i="3"/>
  <c r="H93" i="3"/>
  <c r="D94" i="3"/>
  <c r="H94" i="3"/>
  <c r="D95" i="3"/>
  <c r="D96" i="3"/>
  <c r="H96" i="3"/>
  <c r="D97" i="3"/>
  <c r="H97" i="3"/>
  <c r="D98" i="3"/>
  <c r="H98" i="3"/>
  <c r="D99" i="3"/>
  <c r="D100" i="3"/>
  <c r="J100" i="3"/>
  <c r="H100" i="3"/>
  <c r="D101" i="3"/>
  <c r="H101" i="3"/>
  <c r="D102" i="3"/>
  <c r="H102" i="3"/>
  <c r="D103" i="3"/>
  <c r="D104" i="3"/>
  <c r="H104" i="3"/>
  <c r="D105" i="3"/>
  <c r="H105" i="3"/>
  <c r="D106" i="3"/>
  <c r="H106" i="3"/>
  <c r="D107" i="3"/>
  <c r="D108" i="3"/>
  <c r="J108" i="3"/>
  <c r="H108" i="3"/>
  <c r="D109" i="3"/>
  <c r="H109" i="3"/>
  <c r="D110" i="3"/>
  <c r="H110" i="3"/>
  <c r="D111" i="3"/>
  <c r="D112" i="3"/>
  <c r="H112" i="3"/>
  <c r="D113" i="3"/>
  <c r="H113" i="3"/>
  <c r="D114" i="3"/>
  <c r="H114" i="3"/>
  <c r="D115" i="3"/>
  <c r="D116" i="3"/>
  <c r="J116" i="3"/>
  <c r="H116" i="3"/>
  <c r="D117" i="3"/>
  <c r="H117" i="3"/>
  <c r="D118" i="3"/>
  <c r="H118" i="3"/>
  <c r="D119" i="3"/>
  <c r="D120" i="3"/>
  <c r="H120" i="3"/>
  <c r="D121" i="3"/>
  <c r="H121" i="3"/>
  <c r="D122" i="3"/>
  <c r="H122" i="3"/>
  <c r="D123" i="3"/>
  <c r="D124" i="3"/>
  <c r="J124" i="3"/>
  <c r="H124" i="3"/>
  <c r="D125" i="3"/>
  <c r="H125" i="3"/>
  <c r="D126" i="3"/>
  <c r="H126" i="3"/>
  <c r="D127" i="3"/>
  <c r="D128" i="3"/>
  <c r="H128" i="3"/>
  <c r="D129" i="3"/>
  <c r="H129" i="3"/>
  <c r="D130" i="3"/>
  <c r="H130" i="3"/>
  <c r="D131" i="3"/>
  <c r="D132" i="3"/>
  <c r="J132" i="3"/>
  <c r="H132" i="3"/>
  <c r="D133" i="3"/>
  <c r="H133" i="3"/>
  <c r="D134" i="3"/>
  <c r="H134" i="3"/>
  <c r="D135" i="3"/>
  <c r="D136" i="3"/>
  <c r="H136" i="3"/>
  <c r="D137" i="3"/>
  <c r="H137" i="3"/>
  <c r="D138" i="3"/>
  <c r="H138" i="3"/>
  <c r="D139" i="3"/>
  <c r="D140" i="3"/>
  <c r="J140" i="3"/>
  <c r="H140" i="3"/>
  <c r="D141" i="3"/>
  <c r="H141" i="3"/>
  <c r="D142" i="3"/>
  <c r="H142" i="3"/>
  <c r="D143" i="3"/>
  <c r="D144" i="3"/>
  <c r="H144" i="3"/>
  <c r="D145" i="3"/>
  <c r="H145" i="3"/>
  <c r="D146" i="3"/>
  <c r="H146" i="3"/>
  <c r="D147" i="3"/>
  <c r="D148" i="3"/>
  <c r="J148" i="3"/>
  <c r="H148" i="3"/>
  <c r="D149" i="3"/>
  <c r="H149" i="3"/>
  <c r="D150" i="3"/>
  <c r="H150" i="3"/>
  <c r="D151" i="3"/>
  <c r="D152" i="3"/>
  <c r="H152" i="3"/>
  <c r="D153" i="3"/>
  <c r="H153" i="3"/>
  <c r="D154" i="3"/>
  <c r="H154" i="3"/>
  <c r="D155" i="3"/>
  <c r="D156" i="3"/>
  <c r="J156" i="3"/>
  <c r="H156" i="3"/>
  <c r="D157" i="3"/>
  <c r="H157" i="3"/>
  <c r="D158" i="3"/>
  <c r="H158" i="3"/>
  <c r="D159" i="3"/>
  <c r="D160" i="3"/>
  <c r="H160" i="3"/>
  <c r="D161" i="3"/>
  <c r="H161" i="3"/>
  <c r="D162" i="3"/>
  <c r="H162" i="3"/>
  <c r="J16" i="3"/>
  <c r="J15" i="3"/>
  <c r="J12" i="3"/>
  <c r="J21" i="3"/>
  <c r="J22" i="3"/>
  <c r="J24" i="3"/>
  <c r="J25" i="3"/>
  <c r="J26" i="3"/>
  <c r="J27" i="3"/>
  <c r="J29" i="3"/>
  <c r="J30" i="3"/>
  <c r="J32" i="3"/>
  <c r="J33" i="3"/>
  <c r="J34" i="3"/>
  <c r="J37" i="3"/>
  <c r="J38" i="3"/>
  <c r="J40" i="3"/>
  <c r="J41" i="3"/>
  <c r="J42" i="3"/>
  <c r="J43" i="3"/>
  <c r="J45" i="3"/>
  <c r="J46" i="3"/>
  <c r="J48" i="3"/>
  <c r="J49" i="3"/>
  <c r="J50" i="3"/>
  <c r="J53" i="3"/>
  <c r="J54" i="3"/>
  <c r="J56" i="3"/>
  <c r="J57" i="3"/>
  <c r="J58" i="3"/>
  <c r="J59" i="3"/>
  <c r="J61" i="3"/>
  <c r="J62" i="3"/>
  <c r="J64" i="3"/>
  <c r="J65" i="3"/>
  <c r="J66" i="3"/>
  <c r="J69" i="3"/>
  <c r="J70" i="3"/>
  <c r="J72" i="3"/>
  <c r="J73" i="3"/>
  <c r="J74" i="3"/>
  <c r="J75" i="3"/>
  <c r="J77" i="3"/>
  <c r="J78" i="3"/>
  <c r="J80" i="3"/>
  <c r="J81" i="3"/>
  <c r="J82" i="3"/>
  <c r="J83" i="3"/>
  <c r="J85" i="3"/>
  <c r="J86" i="3"/>
  <c r="J88" i="3"/>
  <c r="J89" i="3"/>
  <c r="J90" i="3"/>
  <c r="J91" i="3"/>
  <c r="J93" i="3"/>
  <c r="J94" i="3"/>
  <c r="J96" i="3"/>
  <c r="J97" i="3"/>
  <c r="J98" i="3"/>
  <c r="J99" i="3"/>
  <c r="J101" i="3"/>
  <c r="J102" i="3"/>
  <c r="J104" i="3"/>
  <c r="J105" i="3"/>
  <c r="J106" i="3"/>
  <c r="J107" i="3"/>
  <c r="J109" i="3"/>
  <c r="J110" i="3"/>
  <c r="J112" i="3"/>
  <c r="J113" i="3"/>
  <c r="J114" i="3"/>
  <c r="J115" i="3"/>
  <c r="J117" i="3"/>
  <c r="J118" i="3"/>
  <c r="J120" i="3"/>
  <c r="J121" i="3"/>
  <c r="J122" i="3"/>
  <c r="J123" i="3"/>
  <c r="J125" i="3"/>
  <c r="J126" i="3"/>
  <c r="J128" i="3"/>
  <c r="J129" i="3"/>
  <c r="J130" i="3"/>
  <c r="J131" i="3"/>
  <c r="J133" i="3"/>
  <c r="J134" i="3"/>
  <c r="J136" i="3"/>
  <c r="J137" i="3"/>
  <c r="J138" i="3"/>
  <c r="J139" i="3"/>
  <c r="J141" i="3"/>
  <c r="J142" i="3"/>
  <c r="J144" i="3"/>
  <c r="J145" i="3"/>
  <c r="J146" i="3"/>
  <c r="J147" i="3"/>
  <c r="J149" i="3"/>
  <c r="J150" i="3"/>
  <c r="J152" i="3"/>
  <c r="J153" i="3"/>
  <c r="J155" i="3"/>
  <c r="J157" i="3"/>
  <c r="J158" i="3"/>
  <c r="J160" i="3"/>
  <c r="J161" i="3"/>
  <c r="I16" i="3"/>
  <c r="I15" i="3"/>
  <c r="I12" i="3"/>
  <c r="I21" i="3"/>
  <c r="I22" i="3"/>
  <c r="I24" i="3"/>
  <c r="I25" i="3"/>
  <c r="I26" i="3"/>
  <c r="I28" i="3"/>
  <c r="I29" i="3"/>
  <c r="I30" i="3"/>
  <c r="I32" i="3"/>
  <c r="I33" i="3"/>
  <c r="I34" i="3"/>
  <c r="I36" i="3"/>
  <c r="I37" i="3"/>
  <c r="I38" i="3"/>
  <c r="I40" i="3"/>
  <c r="I41" i="3"/>
  <c r="I42" i="3"/>
  <c r="I44" i="3"/>
  <c r="I45" i="3"/>
  <c r="I46" i="3"/>
  <c r="I48" i="3"/>
  <c r="I49" i="3"/>
  <c r="I50" i="3"/>
  <c r="I52" i="3"/>
  <c r="I53" i="3"/>
  <c r="I54" i="3"/>
  <c r="I56" i="3"/>
  <c r="I57" i="3"/>
  <c r="I58" i="3"/>
  <c r="I60" i="3"/>
  <c r="I61" i="3"/>
  <c r="I62" i="3"/>
  <c r="I64" i="3"/>
  <c r="I65" i="3"/>
  <c r="I66" i="3"/>
  <c r="I68" i="3"/>
  <c r="I69" i="3"/>
  <c r="I70" i="3"/>
  <c r="I72" i="3"/>
  <c r="I73" i="3"/>
  <c r="I74" i="3"/>
  <c r="I76" i="3"/>
  <c r="I77" i="3"/>
  <c r="I78" i="3"/>
  <c r="I80" i="3"/>
  <c r="I81" i="3"/>
  <c r="I82" i="3"/>
  <c r="I84" i="3"/>
  <c r="I85" i="3"/>
  <c r="I86" i="3"/>
  <c r="I88" i="3"/>
  <c r="I89" i="3"/>
  <c r="I90" i="3"/>
  <c r="I92" i="3"/>
  <c r="I93" i="3"/>
  <c r="I94" i="3"/>
  <c r="I96" i="3"/>
  <c r="I97" i="3"/>
  <c r="I98" i="3"/>
  <c r="I100" i="3"/>
  <c r="I101" i="3"/>
  <c r="I102" i="3"/>
  <c r="I104" i="3"/>
  <c r="I105" i="3"/>
  <c r="I106" i="3"/>
  <c r="I108" i="3"/>
  <c r="I109" i="3"/>
  <c r="I110" i="3"/>
  <c r="I112" i="3"/>
  <c r="I113" i="3"/>
  <c r="I114" i="3"/>
  <c r="I116" i="3"/>
  <c r="I117" i="3"/>
  <c r="I118" i="3"/>
  <c r="I120" i="3"/>
  <c r="I121" i="3"/>
  <c r="I122" i="3"/>
  <c r="I124" i="3"/>
  <c r="I125" i="3"/>
  <c r="I126" i="3"/>
  <c r="I128" i="3"/>
  <c r="I129" i="3"/>
  <c r="I130" i="3"/>
  <c r="I132" i="3"/>
  <c r="I133" i="3"/>
  <c r="I134" i="3"/>
  <c r="I136" i="3"/>
  <c r="I137" i="3"/>
  <c r="I138" i="3"/>
  <c r="I140" i="3"/>
  <c r="I141" i="3"/>
  <c r="I142" i="3"/>
  <c r="I144" i="3"/>
  <c r="I145" i="3"/>
  <c r="I146" i="3"/>
  <c r="I148" i="3"/>
  <c r="I149" i="3"/>
  <c r="I150" i="3"/>
  <c r="I152" i="3"/>
  <c r="I153" i="3"/>
  <c r="I154" i="3"/>
  <c r="I156" i="3"/>
  <c r="I157" i="3"/>
  <c r="I158" i="3"/>
  <c r="I160" i="3"/>
  <c r="I161" i="3"/>
  <c r="I162" i="3"/>
  <c r="F16" i="3"/>
  <c r="F15" i="3"/>
  <c r="F12" i="3"/>
  <c r="F21" i="3"/>
  <c r="F22" i="3"/>
  <c r="F24" i="3"/>
  <c r="F25" i="3"/>
  <c r="F26" i="3"/>
  <c r="F28" i="3"/>
  <c r="F29" i="3"/>
  <c r="F30" i="3"/>
  <c r="F32" i="3"/>
  <c r="F33" i="3"/>
  <c r="F34" i="3"/>
  <c r="F36" i="3"/>
  <c r="F37" i="3"/>
  <c r="F38" i="3"/>
  <c r="F40" i="3"/>
  <c r="F41" i="3"/>
  <c r="F42" i="3"/>
  <c r="F44" i="3"/>
  <c r="F45" i="3"/>
  <c r="F46" i="3"/>
  <c r="F48" i="3"/>
  <c r="F49" i="3"/>
  <c r="F50" i="3"/>
  <c r="F52" i="3"/>
  <c r="F53" i="3"/>
  <c r="F54" i="3"/>
  <c r="F56" i="3"/>
  <c r="F57" i="3"/>
  <c r="F58" i="3"/>
  <c r="F60" i="3"/>
  <c r="F61" i="3"/>
  <c r="F62" i="3"/>
  <c r="F64" i="3"/>
  <c r="F65" i="3"/>
  <c r="F66" i="3"/>
  <c r="F68" i="3"/>
  <c r="F69" i="3"/>
  <c r="F70" i="3"/>
  <c r="F72" i="3"/>
  <c r="F73" i="3"/>
  <c r="F74" i="3"/>
  <c r="F76" i="3"/>
  <c r="F77" i="3"/>
  <c r="F78" i="3"/>
  <c r="F80" i="3"/>
  <c r="F81" i="3"/>
  <c r="F82" i="3"/>
  <c r="F84" i="3"/>
  <c r="F85" i="3"/>
  <c r="F86" i="3"/>
  <c r="F88" i="3"/>
  <c r="F89" i="3"/>
  <c r="F90" i="3"/>
  <c r="F92" i="3"/>
  <c r="F93" i="3"/>
  <c r="F94" i="3"/>
  <c r="F96" i="3"/>
  <c r="F97" i="3"/>
  <c r="F98" i="3"/>
  <c r="F100" i="3"/>
  <c r="F101" i="3"/>
  <c r="F102" i="3"/>
  <c r="F104" i="3"/>
  <c r="F105" i="3"/>
  <c r="F106" i="3"/>
  <c r="F108" i="3"/>
  <c r="F109" i="3"/>
  <c r="F110" i="3"/>
  <c r="F112" i="3"/>
  <c r="F113" i="3"/>
  <c r="F114" i="3"/>
  <c r="F116" i="3"/>
  <c r="F117" i="3"/>
  <c r="F118" i="3"/>
  <c r="F120" i="3"/>
  <c r="F121" i="3"/>
  <c r="F122" i="3"/>
  <c r="F124" i="3"/>
  <c r="F125" i="3"/>
  <c r="F126" i="3"/>
  <c r="F128" i="3"/>
  <c r="F129" i="3"/>
  <c r="F130" i="3"/>
  <c r="F132" i="3"/>
  <c r="F133" i="3"/>
  <c r="F134" i="3"/>
  <c r="F136" i="3"/>
  <c r="F137" i="3"/>
  <c r="F138" i="3"/>
  <c r="F140" i="3"/>
  <c r="F141" i="3"/>
  <c r="F142" i="3"/>
  <c r="F144" i="3"/>
  <c r="F145" i="3"/>
  <c r="F146" i="3"/>
  <c r="F148" i="3"/>
  <c r="F149" i="3"/>
  <c r="F150" i="3"/>
  <c r="F152" i="3"/>
  <c r="F153" i="3"/>
  <c r="F154" i="3"/>
  <c r="F156" i="3"/>
  <c r="F157" i="3"/>
  <c r="F158" i="3"/>
  <c r="F160" i="3"/>
  <c r="F161" i="3"/>
  <c r="F162" i="3"/>
  <c r="G16" i="3"/>
  <c r="G15" i="3"/>
  <c r="G12" i="3"/>
  <c r="E21" i="3"/>
  <c r="E22" i="3"/>
  <c r="G22" i="3"/>
  <c r="E23" i="3"/>
  <c r="G23" i="3"/>
  <c r="E24" i="3"/>
  <c r="G24" i="3"/>
  <c r="E25" i="3"/>
  <c r="E26" i="3"/>
  <c r="G26" i="3"/>
  <c r="E27" i="3"/>
  <c r="G27" i="3"/>
  <c r="E28" i="3"/>
  <c r="G28" i="3"/>
  <c r="E29" i="3"/>
  <c r="E30" i="3"/>
  <c r="G30" i="3"/>
  <c r="E31" i="3"/>
  <c r="G31" i="3"/>
  <c r="E32" i="3"/>
  <c r="G32" i="3"/>
  <c r="E33" i="3"/>
  <c r="E34" i="3"/>
  <c r="G34" i="3"/>
  <c r="E35" i="3"/>
  <c r="G35" i="3"/>
  <c r="E36" i="3"/>
  <c r="G36" i="3"/>
  <c r="E37" i="3"/>
  <c r="E38" i="3"/>
  <c r="G38" i="3"/>
  <c r="E39" i="3"/>
  <c r="G39" i="3"/>
  <c r="E40" i="3"/>
  <c r="G40" i="3"/>
  <c r="E41" i="3"/>
  <c r="E42" i="3"/>
  <c r="G42" i="3"/>
  <c r="E43" i="3"/>
  <c r="G43" i="3"/>
  <c r="E44" i="3"/>
  <c r="G44" i="3"/>
  <c r="E45" i="3"/>
  <c r="E46" i="3"/>
  <c r="G46" i="3"/>
  <c r="E47" i="3"/>
  <c r="G47" i="3"/>
  <c r="E48" i="3"/>
  <c r="G48" i="3"/>
  <c r="E49" i="3"/>
  <c r="E50" i="3"/>
  <c r="G50" i="3"/>
  <c r="E51" i="3"/>
  <c r="G51" i="3"/>
  <c r="E52" i="3"/>
  <c r="G52" i="3"/>
  <c r="E53" i="3"/>
  <c r="E54" i="3"/>
  <c r="G54" i="3"/>
  <c r="E55" i="3"/>
  <c r="G55" i="3"/>
  <c r="E56" i="3"/>
  <c r="G56" i="3"/>
  <c r="E57" i="3"/>
  <c r="E58" i="3"/>
  <c r="G58" i="3"/>
  <c r="E59" i="3"/>
  <c r="G59" i="3"/>
  <c r="E60" i="3"/>
  <c r="G60" i="3"/>
  <c r="E61" i="3"/>
  <c r="E62" i="3"/>
  <c r="G62" i="3"/>
  <c r="E63" i="3"/>
  <c r="G63" i="3"/>
  <c r="E64" i="3"/>
  <c r="G64" i="3"/>
  <c r="E65" i="3"/>
  <c r="E66" i="3"/>
  <c r="G66" i="3"/>
  <c r="E67" i="3"/>
  <c r="G67" i="3"/>
  <c r="E68" i="3"/>
  <c r="G68" i="3"/>
  <c r="E69" i="3"/>
  <c r="E70" i="3"/>
  <c r="G70" i="3"/>
  <c r="E71" i="3"/>
  <c r="G71" i="3"/>
  <c r="E72" i="3"/>
  <c r="G72" i="3"/>
  <c r="E73" i="3"/>
  <c r="E74" i="3"/>
  <c r="G74" i="3"/>
  <c r="E75" i="3"/>
  <c r="G75" i="3"/>
  <c r="E76" i="3"/>
  <c r="G76" i="3"/>
  <c r="E77" i="3"/>
  <c r="E78" i="3"/>
  <c r="G78" i="3"/>
  <c r="E79" i="3"/>
  <c r="G79" i="3"/>
  <c r="E80" i="3"/>
  <c r="G80" i="3"/>
  <c r="E81" i="3"/>
  <c r="E82" i="3"/>
  <c r="G82" i="3"/>
  <c r="E83" i="3"/>
  <c r="G83" i="3"/>
  <c r="E84" i="3"/>
  <c r="G84" i="3"/>
  <c r="E85" i="3"/>
  <c r="E86" i="3"/>
  <c r="G86" i="3"/>
  <c r="E87" i="3"/>
  <c r="G87" i="3"/>
  <c r="E88" i="3"/>
  <c r="G88" i="3"/>
  <c r="E89" i="3"/>
  <c r="E90" i="3"/>
  <c r="G90" i="3"/>
  <c r="E91" i="3"/>
  <c r="G91" i="3"/>
  <c r="E92" i="3"/>
  <c r="G92" i="3"/>
  <c r="E93" i="3"/>
  <c r="E94" i="3"/>
  <c r="G94" i="3"/>
  <c r="E95" i="3"/>
  <c r="G95" i="3"/>
  <c r="E96" i="3"/>
  <c r="G96" i="3"/>
  <c r="E97" i="3"/>
  <c r="E98" i="3"/>
  <c r="G98" i="3"/>
  <c r="E99" i="3"/>
  <c r="G99" i="3"/>
  <c r="E100" i="3"/>
  <c r="G100" i="3"/>
  <c r="E101" i="3"/>
  <c r="E102" i="3"/>
  <c r="G102" i="3"/>
  <c r="E103" i="3"/>
  <c r="G103" i="3"/>
  <c r="E104" i="3"/>
  <c r="G104" i="3"/>
  <c r="E105" i="3"/>
  <c r="E106" i="3"/>
  <c r="G106" i="3"/>
  <c r="E107" i="3"/>
  <c r="G107" i="3"/>
  <c r="E108" i="3"/>
  <c r="G108" i="3"/>
  <c r="E109" i="3"/>
  <c r="K109" i="3"/>
  <c r="E110" i="3"/>
  <c r="G110" i="3"/>
  <c r="E111" i="3"/>
  <c r="G111" i="3"/>
  <c r="E112" i="3"/>
  <c r="G112" i="3"/>
  <c r="E113" i="3"/>
  <c r="E114" i="3"/>
  <c r="G114" i="3"/>
  <c r="E115" i="3"/>
  <c r="G115" i="3"/>
  <c r="E116" i="3"/>
  <c r="G116" i="3"/>
  <c r="E117" i="3"/>
  <c r="E118" i="3"/>
  <c r="G118" i="3"/>
  <c r="E119" i="3"/>
  <c r="G119" i="3"/>
  <c r="E120" i="3"/>
  <c r="G120" i="3"/>
  <c r="E121" i="3"/>
  <c r="E122" i="3"/>
  <c r="G122" i="3"/>
  <c r="E123" i="3"/>
  <c r="G123" i="3"/>
  <c r="E124" i="3"/>
  <c r="G124" i="3"/>
  <c r="E125" i="3"/>
  <c r="E126" i="3"/>
  <c r="G126" i="3"/>
  <c r="E127" i="3"/>
  <c r="G127" i="3"/>
  <c r="E128" i="3"/>
  <c r="G128" i="3"/>
  <c r="E129" i="3"/>
  <c r="E130" i="3"/>
  <c r="G130" i="3"/>
  <c r="E131" i="3"/>
  <c r="G131" i="3"/>
  <c r="E132" i="3"/>
  <c r="G132" i="3"/>
  <c r="E133" i="3"/>
  <c r="E134" i="3"/>
  <c r="G134" i="3"/>
  <c r="E135" i="3"/>
  <c r="G135" i="3"/>
  <c r="E136" i="3"/>
  <c r="G136" i="3"/>
  <c r="E137" i="3"/>
  <c r="E138" i="3"/>
  <c r="G138" i="3"/>
  <c r="E139" i="3"/>
  <c r="G139" i="3"/>
  <c r="E140" i="3"/>
  <c r="G140" i="3"/>
  <c r="E141" i="3"/>
  <c r="E142" i="3"/>
  <c r="G142" i="3"/>
  <c r="E143" i="3"/>
  <c r="G143" i="3"/>
  <c r="E144" i="3"/>
  <c r="G144" i="3"/>
  <c r="E145" i="3"/>
  <c r="E146" i="3"/>
  <c r="G146" i="3"/>
  <c r="E147" i="3"/>
  <c r="G147" i="3"/>
  <c r="E148" i="3"/>
  <c r="G148" i="3"/>
  <c r="E149" i="3"/>
  <c r="E150" i="3"/>
  <c r="G150" i="3"/>
  <c r="E151" i="3"/>
  <c r="G151" i="3"/>
  <c r="E152" i="3"/>
  <c r="G152" i="3"/>
  <c r="E153" i="3"/>
  <c r="E154" i="3"/>
  <c r="G154" i="3"/>
  <c r="E155" i="3"/>
  <c r="G155" i="3"/>
  <c r="E156" i="3"/>
  <c r="G156" i="3"/>
  <c r="E157" i="3"/>
  <c r="E158" i="3"/>
  <c r="G158" i="3"/>
  <c r="E159" i="3"/>
  <c r="G159" i="3"/>
  <c r="E160" i="3"/>
  <c r="G160" i="3"/>
  <c r="E161" i="3"/>
  <c r="L161" i="3"/>
  <c r="E162" i="3"/>
  <c r="G162" i="3"/>
  <c r="K16" i="3"/>
  <c r="K15" i="3"/>
  <c r="K12" i="3"/>
  <c r="K22" i="3"/>
  <c r="K23" i="3"/>
  <c r="K26" i="3"/>
  <c r="K28" i="3"/>
  <c r="K30" i="3"/>
  <c r="K31" i="3"/>
  <c r="K34" i="3"/>
  <c r="K36" i="3"/>
  <c r="K37" i="3"/>
  <c r="K38" i="3"/>
  <c r="K39" i="3"/>
  <c r="K42" i="3"/>
  <c r="K44" i="3"/>
  <c r="K45" i="3"/>
  <c r="K46" i="3"/>
  <c r="K47" i="3"/>
  <c r="K50" i="3"/>
  <c r="K52" i="3"/>
  <c r="K53" i="3"/>
  <c r="K54" i="3"/>
  <c r="K55" i="3"/>
  <c r="K58" i="3"/>
  <c r="K60" i="3"/>
  <c r="K61" i="3"/>
  <c r="K62" i="3"/>
  <c r="K63" i="3"/>
  <c r="K66" i="3"/>
  <c r="K68" i="3"/>
  <c r="K69" i="3"/>
  <c r="K70" i="3"/>
  <c r="K71" i="3"/>
  <c r="K74" i="3"/>
  <c r="K76" i="3"/>
  <c r="K78" i="3"/>
  <c r="K79" i="3"/>
  <c r="K82" i="3"/>
  <c r="K84" i="3"/>
  <c r="K85" i="3"/>
  <c r="K86" i="3"/>
  <c r="K87" i="3"/>
  <c r="K90" i="3"/>
  <c r="K92" i="3"/>
  <c r="K93" i="3"/>
  <c r="K94" i="3"/>
  <c r="K95" i="3"/>
  <c r="K98" i="3"/>
  <c r="K100" i="3"/>
  <c r="K101" i="3"/>
  <c r="K102" i="3"/>
  <c r="K103" i="3"/>
  <c r="K106" i="3"/>
  <c r="K108" i="3"/>
  <c r="K110" i="3"/>
  <c r="K111" i="3"/>
  <c r="K114" i="3"/>
  <c r="K116" i="3"/>
  <c r="K117" i="3"/>
  <c r="K118" i="3"/>
  <c r="K119" i="3"/>
  <c r="K122" i="3"/>
  <c r="K124" i="3"/>
  <c r="K125" i="3"/>
  <c r="K126" i="3"/>
  <c r="K127" i="3"/>
  <c r="K130" i="3"/>
  <c r="K132" i="3"/>
  <c r="K133" i="3"/>
  <c r="K134" i="3"/>
  <c r="K135" i="3"/>
  <c r="K138" i="3"/>
  <c r="K140" i="3"/>
  <c r="K142" i="3"/>
  <c r="K143" i="3"/>
  <c r="K146" i="3"/>
  <c r="K148" i="3"/>
  <c r="K149" i="3"/>
  <c r="K150" i="3"/>
  <c r="K151" i="3"/>
  <c r="K154" i="3"/>
  <c r="K156" i="3"/>
  <c r="K157" i="3"/>
  <c r="K158" i="3"/>
  <c r="K159" i="3"/>
  <c r="K162" i="3"/>
  <c r="L16" i="3"/>
  <c r="L15" i="3"/>
  <c r="L22" i="3"/>
  <c r="L23" i="3"/>
  <c r="L24" i="3"/>
  <c r="L26" i="3"/>
  <c r="L28" i="3"/>
  <c r="L30" i="3"/>
  <c r="L31" i="3"/>
  <c r="L32" i="3"/>
  <c r="L33" i="3"/>
  <c r="L34" i="3"/>
  <c r="L36" i="3"/>
  <c r="L38" i="3"/>
  <c r="L39" i="3"/>
  <c r="L40" i="3"/>
  <c r="L42" i="3"/>
  <c r="L44" i="3"/>
  <c r="L46" i="3"/>
  <c r="L47" i="3"/>
  <c r="L48" i="3"/>
  <c r="L49" i="3"/>
  <c r="L50" i="3"/>
  <c r="L52" i="3"/>
  <c r="L54" i="3"/>
  <c r="L55" i="3"/>
  <c r="L56" i="3"/>
  <c r="L58" i="3"/>
  <c r="L60" i="3"/>
  <c r="L62" i="3"/>
  <c r="L63" i="3"/>
  <c r="L64" i="3"/>
  <c r="L65" i="3"/>
  <c r="L66" i="3"/>
  <c r="L68" i="3"/>
  <c r="L70" i="3"/>
  <c r="L71" i="3"/>
  <c r="L72" i="3"/>
  <c r="L74" i="3"/>
  <c r="L76" i="3"/>
  <c r="L78" i="3"/>
  <c r="L79" i="3"/>
  <c r="L80" i="3"/>
  <c r="L81" i="3"/>
  <c r="L82" i="3"/>
  <c r="L84" i="3"/>
  <c r="L86" i="3"/>
  <c r="L87" i="3"/>
  <c r="L88" i="3"/>
  <c r="L90" i="3"/>
  <c r="L92" i="3"/>
  <c r="L94" i="3"/>
  <c r="L95" i="3"/>
  <c r="L96" i="3"/>
  <c r="L97" i="3"/>
  <c r="L98" i="3"/>
  <c r="L100" i="3"/>
  <c r="L102" i="3"/>
  <c r="L103" i="3"/>
  <c r="L104" i="3"/>
  <c r="L106" i="3"/>
  <c r="L108" i="3"/>
  <c r="L110" i="3"/>
  <c r="L111" i="3"/>
  <c r="L112" i="3"/>
  <c r="L113" i="3"/>
  <c r="L114" i="3"/>
  <c r="L116" i="3"/>
  <c r="L118" i="3"/>
  <c r="L119" i="3"/>
  <c r="L120" i="3"/>
  <c r="L122" i="3"/>
  <c r="L124" i="3"/>
  <c r="L126" i="3"/>
  <c r="L127" i="3"/>
  <c r="L128" i="3"/>
  <c r="L129" i="3"/>
  <c r="L130" i="3"/>
  <c r="L132" i="3"/>
  <c r="L134" i="3"/>
  <c r="L135" i="3"/>
  <c r="L136" i="3"/>
  <c r="L138" i="3"/>
  <c r="L140" i="3"/>
  <c r="L142" i="3"/>
  <c r="L143" i="3"/>
  <c r="L144" i="3"/>
  <c r="L145" i="3"/>
  <c r="L146" i="3"/>
  <c r="L148" i="3"/>
  <c r="L150" i="3"/>
  <c r="L151" i="3"/>
  <c r="L152" i="3"/>
  <c r="L154" i="3"/>
  <c r="L155" i="3"/>
  <c r="L156" i="3"/>
  <c r="L158" i="3"/>
  <c r="L159" i="3"/>
  <c r="L160" i="3"/>
  <c r="L162" i="3"/>
  <c r="C16" i="3"/>
  <c r="C15" i="3"/>
  <c r="C12" i="3"/>
  <c r="N16" i="3"/>
  <c r="N15" i="3"/>
  <c r="O16" i="3"/>
  <c r="O15" i="3"/>
  <c r="G4" i="3"/>
  <c r="P16" i="3"/>
  <c r="P15" i="3"/>
  <c r="P12" i="3"/>
  <c r="G5" i="3"/>
  <c r="Q16" i="3"/>
  <c r="Q15" i="3"/>
  <c r="Q12" i="3"/>
  <c r="G6" i="3"/>
  <c r="G7" i="3"/>
  <c r="E16" i="3"/>
  <c r="E15" i="3"/>
  <c r="E12" i="3"/>
  <c r="M16" i="3"/>
  <c r="M15" i="3"/>
  <c r="D16" i="3"/>
  <c r="D15" i="3"/>
  <c r="D12" i="3"/>
  <c r="D163" i="3"/>
  <c r="E163" i="3"/>
  <c r="G163" i="3"/>
  <c r="H163" i="3"/>
  <c r="I163" i="3"/>
  <c r="D164" i="3"/>
  <c r="H164" i="3"/>
  <c r="E164" i="3"/>
  <c r="F164" i="3"/>
  <c r="G164" i="3"/>
  <c r="I164" i="3"/>
  <c r="K164" i="3"/>
  <c r="L164" i="3"/>
  <c r="D165" i="3"/>
  <c r="I165" i="3"/>
  <c r="E165" i="3"/>
  <c r="F165" i="3"/>
  <c r="J165" i="3"/>
  <c r="D166" i="3"/>
  <c r="E166" i="3"/>
  <c r="H166" i="3"/>
  <c r="I166" i="3"/>
  <c r="D167" i="3"/>
  <c r="E167" i="3"/>
  <c r="G167" i="3"/>
  <c r="H167" i="3"/>
  <c r="L167" i="3"/>
  <c r="D168" i="3"/>
  <c r="E168" i="3"/>
  <c r="F168" i="3"/>
  <c r="H168" i="3"/>
  <c r="I168" i="3"/>
  <c r="J168" i="3"/>
  <c r="D169" i="3"/>
  <c r="E169" i="3"/>
  <c r="G169" i="3"/>
  <c r="H169" i="3"/>
  <c r="L169" i="3"/>
  <c r="D170" i="3"/>
  <c r="F170" i="3"/>
  <c r="E170" i="3"/>
  <c r="G170" i="3"/>
  <c r="H170" i="3"/>
  <c r="I170" i="3"/>
  <c r="J170" i="3"/>
  <c r="K170" i="3"/>
  <c r="D171" i="3"/>
  <c r="I171" i="3"/>
  <c r="E171" i="3"/>
  <c r="D172" i="3"/>
  <c r="E172" i="3"/>
  <c r="K172" i="3"/>
  <c r="G172" i="3"/>
  <c r="I172" i="3"/>
  <c r="D173" i="3"/>
  <c r="I173" i="3"/>
  <c r="E173" i="3"/>
  <c r="F173" i="3"/>
  <c r="G173" i="3"/>
  <c r="H173" i="3"/>
  <c r="K173" i="3"/>
  <c r="L173" i="3"/>
  <c r="D174" i="3"/>
  <c r="J174" i="3"/>
  <c r="E174" i="3"/>
  <c r="F174" i="3"/>
  <c r="I174" i="3"/>
  <c r="D175" i="3"/>
  <c r="E175" i="3"/>
  <c r="H175" i="3"/>
  <c r="I175" i="3"/>
  <c r="D176" i="3"/>
  <c r="E176" i="3"/>
  <c r="L176" i="3"/>
  <c r="F176" i="3"/>
  <c r="G176" i="3"/>
  <c r="H176" i="3"/>
  <c r="I176" i="3"/>
  <c r="J176" i="3"/>
  <c r="K176" i="3"/>
  <c r="D177" i="3"/>
  <c r="E177" i="3"/>
  <c r="G177" i="3"/>
  <c r="D178" i="3"/>
  <c r="F178" i="3"/>
  <c r="E178" i="3"/>
  <c r="G178" i="3"/>
  <c r="H178" i="3"/>
  <c r="K178" i="3"/>
  <c r="L178" i="3"/>
  <c r="D179" i="3"/>
  <c r="E179" i="3"/>
  <c r="F179" i="3"/>
  <c r="H179" i="3"/>
  <c r="I179" i="3"/>
  <c r="J179" i="3"/>
  <c r="K179" i="3"/>
  <c r="D180" i="3"/>
  <c r="E180" i="3"/>
  <c r="I180" i="3"/>
  <c r="J180" i="3"/>
  <c r="D181" i="3"/>
  <c r="E181" i="3"/>
  <c r="G181" i="3"/>
  <c r="H181" i="3"/>
  <c r="D182" i="3"/>
  <c r="J182" i="3"/>
  <c r="E182" i="3"/>
  <c r="F182" i="3"/>
  <c r="G182" i="3"/>
  <c r="H182" i="3"/>
  <c r="K182" i="3"/>
  <c r="L182" i="3"/>
  <c r="D183" i="3"/>
  <c r="H183" i="3"/>
  <c r="E183" i="3"/>
  <c r="F183" i="3"/>
  <c r="I183" i="3"/>
  <c r="J183" i="3"/>
  <c r="D184" i="3"/>
  <c r="E184" i="3"/>
  <c r="L184" i="3"/>
  <c r="F184" i="3"/>
  <c r="G184" i="3"/>
  <c r="H184" i="3"/>
  <c r="I184" i="3"/>
  <c r="J184" i="3"/>
  <c r="K184" i="3"/>
  <c r="D185" i="3"/>
  <c r="E185" i="3"/>
  <c r="F185" i="3"/>
  <c r="G185" i="3"/>
  <c r="H185" i="3"/>
  <c r="I185" i="3"/>
  <c r="J185" i="3"/>
  <c r="K185" i="3"/>
  <c r="L185" i="3"/>
  <c r="D186" i="3"/>
  <c r="E186" i="3"/>
  <c r="H186" i="3"/>
  <c r="I186" i="3"/>
  <c r="D187" i="3"/>
  <c r="I187" i="3"/>
  <c r="E187" i="3"/>
  <c r="G187" i="3"/>
  <c r="F187" i="3"/>
  <c r="H187" i="3"/>
  <c r="K187" i="3"/>
  <c r="L187" i="3"/>
  <c r="D188" i="3"/>
  <c r="H188" i="3"/>
  <c r="E188" i="3"/>
  <c r="F188" i="3"/>
  <c r="I188" i="3"/>
  <c r="J188" i="3"/>
  <c r="K188" i="3"/>
  <c r="D189" i="3"/>
  <c r="E189" i="3"/>
  <c r="H189" i="3"/>
  <c r="J189" i="3"/>
  <c r="D190" i="3"/>
  <c r="E190" i="3"/>
  <c r="G190" i="3"/>
  <c r="D191" i="3"/>
  <c r="I191" i="3"/>
  <c r="E191" i="3"/>
  <c r="F191" i="3"/>
  <c r="G191" i="3"/>
  <c r="H191" i="3"/>
  <c r="J191" i="3"/>
  <c r="L191" i="3"/>
  <c r="D192" i="3"/>
  <c r="E192" i="3"/>
  <c r="F192" i="3"/>
  <c r="H192" i="3"/>
  <c r="I192" i="3"/>
  <c r="J192" i="3"/>
  <c r="D193" i="3"/>
  <c r="H193" i="3"/>
  <c r="E193" i="3"/>
  <c r="F193" i="3"/>
  <c r="G193" i="3"/>
  <c r="J193" i="3"/>
  <c r="K193" i="3"/>
  <c r="L193" i="3"/>
  <c r="D194" i="3"/>
  <c r="I194" i="3"/>
  <c r="E194" i="3"/>
  <c r="G194" i="3"/>
  <c r="J194" i="3"/>
  <c r="D195" i="3"/>
  <c r="F195" i="3"/>
  <c r="E195" i="3"/>
  <c r="G195" i="3"/>
  <c r="H195" i="3"/>
  <c r="I195" i="3"/>
  <c r="J195" i="3"/>
  <c r="D196" i="3"/>
  <c r="E196" i="3"/>
  <c r="F196" i="3"/>
  <c r="G196" i="3"/>
  <c r="L196" i="3"/>
  <c r="D197" i="3"/>
  <c r="I197" i="3"/>
  <c r="E197" i="3"/>
  <c r="F197" i="3"/>
  <c r="J197" i="3"/>
  <c r="D198" i="3"/>
  <c r="E198" i="3"/>
  <c r="D199" i="3"/>
  <c r="E199" i="3"/>
  <c r="G199" i="3"/>
  <c r="H199" i="3"/>
  <c r="D200" i="3"/>
  <c r="H200" i="3"/>
  <c r="E200" i="3"/>
  <c r="L200" i="3"/>
  <c r="F200" i="3"/>
  <c r="G200" i="3"/>
  <c r="I200" i="3"/>
  <c r="J200" i="3"/>
  <c r="D201" i="3"/>
  <c r="I201" i="3"/>
  <c r="E201" i="3"/>
  <c r="G201" i="3"/>
  <c r="D202" i="3"/>
  <c r="H202" i="3"/>
  <c r="E202" i="3"/>
  <c r="G202" i="3"/>
  <c r="I202" i="3"/>
  <c r="D203" i="3"/>
  <c r="H203" i="3"/>
  <c r="E203" i="3"/>
  <c r="K203" i="3"/>
  <c r="I203" i="3"/>
  <c r="D204" i="3"/>
  <c r="E204" i="3"/>
  <c r="L204" i="3"/>
  <c r="F204" i="3"/>
  <c r="G204" i="3"/>
  <c r="H204" i="3"/>
  <c r="I204" i="3"/>
  <c r="J204" i="3"/>
  <c r="K204" i="3"/>
  <c r="D205" i="3"/>
  <c r="K205" i="3"/>
  <c r="E205" i="3"/>
  <c r="G205" i="3"/>
  <c r="H205" i="3"/>
  <c r="I205" i="3"/>
  <c r="L205" i="3"/>
  <c r="D206" i="3"/>
  <c r="E206" i="3"/>
  <c r="L206" i="3"/>
  <c r="F206" i="3"/>
  <c r="H206" i="3"/>
  <c r="I206" i="3"/>
  <c r="J206" i="3"/>
  <c r="D207" i="3"/>
  <c r="H207" i="3"/>
  <c r="E207" i="3"/>
  <c r="F207" i="3"/>
  <c r="G207" i="3"/>
  <c r="J207" i="3"/>
  <c r="K207" i="3"/>
  <c r="L207" i="3"/>
  <c r="D208" i="3"/>
  <c r="F208" i="3"/>
  <c r="E208" i="3"/>
  <c r="G208" i="3"/>
  <c r="L208" i="3"/>
  <c r="D209" i="3"/>
  <c r="H209" i="3"/>
  <c r="E209" i="3"/>
  <c r="G209" i="3"/>
  <c r="I209" i="3"/>
  <c r="D210" i="3"/>
  <c r="H210" i="3"/>
  <c r="E210" i="3"/>
  <c r="K210" i="3"/>
  <c r="F210" i="3"/>
  <c r="I210" i="3"/>
  <c r="J210" i="3"/>
  <c r="D211" i="3"/>
  <c r="I211" i="3"/>
  <c r="E211" i="3"/>
  <c r="F211" i="3"/>
  <c r="G211" i="3"/>
  <c r="H211" i="3"/>
  <c r="J211" i="3"/>
  <c r="K211" i="3"/>
  <c r="L211" i="3"/>
  <c r="D212" i="3"/>
  <c r="J212" i="3"/>
  <c r="E212" i="3"/>
  <c r="G212" i="3"/>
  <c r="H212" i="3"/>
  <c r="L212" i="3"/>
  <c r="D213" i="3"/>
  <c r="F213" i="3"/>
  <c r="E213" i="3"/>
  <c r="K213" i="3"/>
  <c r="H213" i="3"/>
  <c r="I213" i="3"/>
  <c r="D214" i="3"/>
  <c r="E214" i="3"/>
  <c r="L214" i="3"/>
  <c r="F214" i="3"/>
  <c r="H214" i="3"/>
  <c r="I214" i="3"/>
  <c r="J214" i="3"/>
  <c r="D215" i="3"/>
  <c r="H215" i="3"/>
  <c r="E215" i="3"/>
  <c r="F215" i="3"/>
  <c r="G215" i="3"/>
  <c r="J215" i="3"/>
  <c r="K215" i="3"/>
  <c r="L215" i="3"/>
  <c r="D216" i="3"/>
  <c r="F216" i="3"/>
  <c r="E216" i="3"/>
  <c r="G216" i="3"/>
  <c r="L216" i="3"/>
  <c r="D217" i="3"/>
  <c r="H217" i="3"/>
  <c r="E217" i="3"/>
  <c r="G217" i="3"/>
  <c r="I217" i="3"/>
  <c r="D218" i="3"/>
  <c r="H218" i="3"/>
  <c r="E218" i="3"/>
  <c r="K218" i="3"/>
  <c r="F218" i="3"/>
  <c r="I218" i="3"/>
  <c r="J218" i="3"/>
  <c r="D219" i="3"/>
  <c r="I219" i="3"/>
  <c r="E219" i="3"/>
  <c r="F219" i="3"/>
  <c r="G219" i="3"/>
  <c r="H219" i="3"/>
  <c r="J219" i="3"/>
  <c r="K219" i="3"/>
  <c r="L219" i="3"/>
  <c r="D220" i="3"/>
  <c r="J220" i="3"/>
  <c r="E220" i="3"/>
  <c r="G220" i="3"/>
  <c r="H220" i="3"/>
  <c r="L220" i="3"/>
  <c r="D221" i="3"/>
  <c r="F221" i="3"/>
  <c r="E221" i="3"/>
  <c r="K221" i="3"/>
  <c r="H221" i="3"/>
  <c r="I221" i="3"/>
  <c r="D222" i="3"/>
  <c r="E222" i="3"/>
  <c r="L222" i="3"/>
  <c r="F222" i="3"/>
  <c r="H222" i="3"/>
  <c r="I222" i="3"/>
  <c r="J222" i="3"/>
  <c r="D223" i="3"/>
  <c r="H223" i="3"/>
  <c r="E223" i="3"/>
  <c r="F223" i="3"/>
  <c r="G223" i="3"/>
  <c r="J223" i="3"/>
  <c r="K223" i="3"/>
  <c r="L223" i="3"/>
  <c r="D224" i="3"/>
  <c r="F224" i="3"/>
  <c r="E224" i="3"/>
  <c r="G224" i="3"/>
  <c r="L224" i="3"/>
  <c r="D225" i="3"/>
  <c r="H225" i="3"/>
  <c r="E225" i="3"/>
  <c r="G225" i="3"/>
  <c r="I225" i="3"/>
  <c r="D226" i="3"/>
  <c r="H226" i="3"/>
  <c r="E226" i="3"/>
  <c r="K226" i="3"/>
  <c r="F226" i="3"/>
  <c r="I226" i="3"/>
  <c r="J226" i="3"/>
  <c r="D227" i="3"/>
  <c r="I227" i="3"/>
  <c r="E227" i="3"/>
  <c r="F227" i="3"/>
  <c r="G227" i="3"/>
  <c r="H227" i="3"/>
  <c r="J227" i="3"/>
  <c r="K227" i="3"/>
  <c r="L227" i="3"/>
  <c r="D228" i="3"/>
  <c r="J228" i="3"/>
  <c r="E228" i="3"/>
  <c r="G228" i="3"/>
  <c r="H228" i="3"/>
  <c r="L228" i="3"/>
  <c r="D229" i="3"/>
  <c r="F229" i="3"/>
  <c r="E229" i="3"/>
  <c r="K229" i="3"/>
  <c r="H229" i="3"/>
  <c r="I229" i="3"/>
  <c r="D230" i="3"/>
  <c r="E230" i="3"/>
  <c r="L230" i="3"/>
  <c r="F230" i="3"/>
  <c r="H230" i="3"/>
  <c r="I230" i="3"/>
  <c r="J230" i="3"/>
  <c r="D231" i="3"/>
  <c r="H231" i="3"/>
  <c r="E231" i="3"/>
  <c r="F231" i="3"/>
  <c r="G231" i="3"/>
  <c r="J231" i="3"/>
  <c r="K231" i="3"/>
  <c r="L231" i="3"/>
  <c r="D232" i="3"/>
  <c r="F232" i="3"/>
  <c r="E232" i="3"/>
  <c r="G232" i="3"/>
  <c r="L232" i="3"/>
  <c r="D233" i="3"/>
  <c r="H233" i="3"/>
  <c r="E233" i="3"/>
  <c r="G233" i="3"/>
  <c r="I233" i="3"/>
  <c r="D234" i="3"/>
  <c r="H234" i="3"/>
  <c r="E234" i="3"/>
  <c r="K234" i="3"/>
  <c r="F234" i="3"/>
  <c r="I234" i="3"/>
  <c r="J234" i="3"/>
  <c r="D235" i="3"/>
  <c r="I235" i="3"/>
  <c r="E235" i="3"/>
  <c r="L235" i="3"/>
  <c r="F235" i="3"/>
  <c r="G235" i="3"/>
  <c r="H235" i="3"/>
  <c r="J235" i="3"/>
  <c r="K235" i="3"/>
  <c r="D236" i="3"/>
  <c r="J236" i="3"/>
  <c r="E236" i="3"/>
  <c r="G236" i="3"/>
  <c r="H236" i="3"/>
  <c r="L236" i="3"/>
  <c r="D237" i="3"/>
  <c r="F237" i="3"/>
  <c r="E237" i="3"/>
  <c r="K237" i="3"/>
  <c r="H237" i="3"/>
  <c r="I237" i="3"/>
  <c r="D238" i="3"/>
  <c r="E238" i="3"/>
  <c r="L238" i="3"/>
  <c r="F238" i="3"/>
  <c r="H238" i="3"/>
  <c r="I238" i="3"/>
  <c r="J238" i="3"/>
  <c r="D239" i="3"/>
  <c r="H239" i="3"/>
  <c r="E239" i="3"/>
  <c r="F239" i="3"/>
  <c r="G239" i="3"/>
  <c r="J239" i="3"/>
  <c r="K239" i="3"/>
  <c r="L239" i="3"/>
  <c r="D240" i="3"/>
  <c r="F240" i="3"/>
  <c r="E240" i="3"/>
  <c r="G240" i="3"/>
  <c r="L240" i="3"/>
  <c r="D241" i="3"/>
  <c r="H241" i="3"/>
  <c r="E241" i="3"/>
  <c r="G241" i="3"/>
  <c r="I241" i="3"/>
  <c r="D242" i="3"/>
  <c r="H242" i="3"/>
  <c r="E242" i="3"/>
  <c r="K242" i="3"/>
  <c r="F242" i="3"/>
  <c r="I242" i="3"/>
  <c r="J242" i="3"/>
  <c r="D243" i="3"/>
  <c r="I243" i="3"/>
  <c r="E243" i="3"/>
  <c r="L243" i="3"/>
  <c r="F243" i="3"/>
  <c r="G243" i="3"/>
  <c r="H243" i="3"/>
  <c r="J243" i="3"/>
  <c r="K243" i="3"/>
  <c r="D244" i="3"/>
  <c r="J244" i="3"/>
  <c r="E244" i="3"/>
  <c r="G244" i="3"/>
  <c r="H244" i="3"/>
  <c r="L244" i="3"/>
  <c r="D245" i="3"/>
  <c r="F245" i="3"/>
  <c r="E245" i="3"/>
  <c r="K245" i="3"/>
  <c r="H245" i="3"/>
  <c r="I245" i="3"/>
  <c r="D246" i="3"/>
  <c r="E246" i="3"/>
  <c r="L246" i="3"/>
  <c r="F246" i="3"/>
  <c r="H246" i="3"/>
  <c r="I246" i="3"/>
  <c r="J246" i="3"/>
  <c r="D247" i="3"/>
  <c r="H247" i="3"/>
  <c r="E247" i="3"/>
  <c r="F247" i="3"/>
  <c r="G247" i="3"/>
  <c r="J247" i="3"/>
  <c r="K247" i="3"/>
  <c r="L247" i="3"/>
  <c r="D248" i="3"/>
  <c r="F248" i="3"/>
  <c r="E248" i="3"/>
  <c r="G248" i="3"/>
  <c r="L248" i="3"/>
  <c r="D249" i="3"/>
  <c r="H249" i="3"/>
  <c r="E249" i="3"/>
  <c r="G249" i="3"/>
  <c r="I249" i="3"/>
  <c r="D250" i="3"/>
  <c r="H250" i="3"/>
  <c r="E250" i="3"/>
  <c r="K250" i="3"/>
  <c r="F250" i="3"/>
  <c r="I250" i="3"/>
  <c r="J250" i="3"/>
  <c r="D251" i="3"/>
  <c r="I251" i="3"/>
  <c r="E251" i="3"/>
  <c r="L251" i="3"/>
  <c r="F251" i="3"/>
  <c r="G251" i="3"/>
  <c r="H251" i="3"/>
  <c r="J251" i="3"/>
  <c r="K251" i="3"/>
  <c r="D252" i="3"/>
  <c r="J252" i="3"/>
  <c r="E252" i="3"/>
  <c r="G252" i="3"/>
  <c r="H252" i="3"/>
  <c r="L252" i="3"/>
  <c r="D253" i="3"/>
  <c r="F253" i="3"/>
  <c r="E253" i="3"/>
  <c r="K253" i="3"/>
  <c r="H253" i="3"/>
  <c r="I253" i="3"/>
  <c r="D254" i="3"/>
  <c r="E254" i="3"/>
  <c r="L254" i="3"/>
  <c r="F254" i="3"/>
  <c r="H254" i="3"/>
  <c r="I254" i="3"/>
  <c r="J254" i="3"/>
  <c r="D255" i="3"/>
  <c r="H255" i="3"/>
  <c r="E255" i="3"/>
  <c r="F255" i="3"/>
  <c r="G255" i="3"/>
  <c r="J255" i="3"/>
  <c r="K255" i="3"/>
  <c r="L255" i="3"/>
  <c r="D256" i="3"/>
  <c r="F256" i="3"/>
  <c r="E256" i="3"/>
  <c r="G256" i="3"/>
  <c r="L256" i="3"/>
  <c r="D257" i="3"/>
  <c r="H257" i="3"/>
  <c r="E257" i="3"/>
  <c r="G257" i="3"/>
  <c r="I257" i="3"/>
  <c r="D258" i="3"/>
  <c r="H258" i="3"/>
  <c r="E258" i="3"/>
  <c r="K258" i="3"/>
  <c r="F258" i="3"/>
  <c r="I258" i="3"/>
  <c r="J258" i="3"/>
  <c r="D259" i="3"/>
  <c r="I259" i="3"/>
  <c r="E259" i="3"/>
  <c r="L259" i="3"/>
  <c r="F259" i="3"/>
  <c r="G259" i="3"/>
  <c r="H259" i="3"/>
  <c r="J259" i="3"/>
  <c r="K259" i="3"/>
  <c r="D260" i="3"/>
  <c r="J260" i="3"/>
  <c r="E260" i="3"/>
  <c r="G260" i="3"/>
  <c r="H260" i="3"/>
  <c r="L260" i="3"/>
  <c r="D261" i="3"/>
  <c r="F261" i="3"/>
  <c r="E261" i="3"/>
  <c r="K261" i="3"/>
  <c r="H261" i="3"/>
  <c r="I261" i="3"/>
  <c r="D262" i="3"/>
  <c r="E262" i="3"/>
  <c r="L262" i="3"/>
  <c r="F262" i="3"/>
  <c r="H262" i="3"/>
  <c r="I262" i="3"/>
  <c r="J262" i="3"/>
  <c r="D263" i="3"/>
  <c r="H263" i="3"/>
  <c r="E263" i="3"/>
  <c r="F263" i="3"/>
  <c r="G263" i="3"/>
  <c r="J263" i="3"/>
  <c r="K263" i="3"/>
  <c r="L263" i="3"/>
  <c r="D264" i="3"/>
  <c r="F264" i="3"/>
  <c r="E264" i="3"/>
  <c r="G264" i="3"/>
  <c r="L264" i="3"/>
  <c r="D265" i="3"/>
  <c r="H265" i="3"/>
  <c r="E265" i="3"/>
  <c r="G265" i="3"/>
  <c r="I265" i="3"/>
  <c r="D266" i="3"/>
  <c r="H266" i="3"/>
  <c r="E266" i="3"/>
  <c r="K266" i="3"/>
  <c r="F266" i="3"/>
  <c r="I266" i="3"/>
  <c r="J266" i="3"/>
  <c r="D267" i="3"/>
  <c r="I267" i="3"/>
  <c r="E267" i="3"/>
  <c r="L267" i="3"/>
  <c r="F267" i="3"/>
  <c r="G267" i="3"/>
  <c r="H267" i="3"/>
  <c r="J267" i="3"/>
  <c r="K267" i="3"/>
  <c r="D268" i="3"/>
  <c r="J268" i="3"/>
  <c r="E268" i="3"/>
  <c r="G268" i="3"/>
  <c r="H268" i="3"/>
  <c r="L268" i="3"/>
  <c r="D269" i="3"/>
  <c r="F269" i="3"/>
  <c r="E269" i="3"/>
  <c r="K269" i="3"/>
  <c r="H269" i="3"/>
  <c r="I269" i="3"/>
  <c r="D270" i="3"/>
  <c r="E270" i="3"/>
  <c r="L270" i="3"/>
  <c r="F270" i="3"/>
  <c r="H270" i="3"/>
  <c r="I270" i="3"/>
  <c r="J270" i="3"/>
  <c r="D271" i="3"/>
  <c r="H271" i="3"/>
  <c r="E271" i="3"/>
  <c r="F271" i="3"/>
  <c r="G271" i="3"/>
  <c r="J271" i="3"/>
  <c r="K271" i="3"/>
  <c r="L271" i="3"/>
  <c r="D272" i="3"/>
  <c r="F272" i="3"/>
  <c r="E272" i="3"/>
  <c r="G272" i="3"/>
  <c r="L272" i="3"/>
  <c r="D273" i="3"/>
  <c r="H273" i="3"/>
  <c r="E273" i="3"/>
  <c r="G273" i="3"/>
  <c r="I273" i="3"/>
  <c r="D274" i="3"/>
  <c r="H274" i="3"/>
  <c r="E274" i="3"/>
  <c r="K274" i="3"/>
  <c r="F274" i="3"/>
  <c r="I274" i="3"/>
  <c r="J274" i="3"/>
  <c r="D275" i="3"/>
  <c r="I275" i="3"/>
  <c r="E275" i="3"/>
  <c r="L275" i="3"/>
  <c r="F275" i="3"/>
  <c r="G275" i="3"/>
  <c r="H275" i="3"/>
  <c r="J275" i="3"/>
  <c r="K275" i="3"/>
  <c r="D276" i="3"/>
  <c r="J276" i="3"/>
  <c r="E276" i="3"/>
  <c r="G276" i="3"/>
  <c r="H276" i="3"/>
  <c r="L276" i="3"/>
  <c r="D277" i="3"/>
  <c r="F277" i="3"/>
  <c r="E277" i="3"/>
  <c r="K277" i="3"/>
  <c r="H277" i="3"/>
  <c r="I277" i="3"/>
  <c r="D278" i="3"/>
  <c r="E278" i="3"/>
  <c r="L278" i="3"/>
  <c r="F278" i="3"/>
  <c r="H278" i="3"/>
  <c r="I278" i="3"/>
  <c r="J278" i="3"/>
  <c r="D279" i="3"/>
  <c r="H279" i="3"/>
  <c r="E279" i="3"/>
  <c r="F279" i="3"/>
  <c r="G279" i="3"/>
  <c r="J279" i="3"/>
  <c r="K279" i="3"/>
  <c r="L279" i="3"/>
  <c r="D280" i="3"/>
  <c r="F280" i="3"/>
  <c r="E280" i="3"/>
  <c r="G280" i="3"/>
  <c r="L280" i="3"/>
  <c r="D281" i="3"/>
  <c r="H281" i="3"/>
  <c r="E281" i="3"/>
  <c r="I281" i="3"/>
  <c r="D282" i="3"/>
  <c r="H282" i="3"/>
  <c r="E282" i="3"/>
  <c r="K282" i="3"/>
  <c r="F282" i="3"/>
  <c r="I282" i="3"/>
  <c r="J282" i="3"/>
  <c r="D283" i="3"/>
  <c r="I283" i="3"/>
  <c r="E283" i="3"/>
  <c r="L283" i="3"/>
  <c r="F283" i="3"/>
  <c r="G283" i="3"/>
  <c r="H283" i="3"/>
  <c r="J283" i="3"/>
  <c r="K283" i="3"/>
  <c r="D284" i="3"/>
  <c r="J284" i="3"/>
  <c r="E284" i="3"/>
  <c r="G284" i="3"/>
  <c r="H284" i="3"/>
  <c r="L284" i="3"/>
  <c r="D285" i="3"/>
  <c r="F285" i="3"/>
  <c r="E285" i="3"/>
  <c r="K285" i="3"/>
  <c r="H285" i="3"/>
  <c r="I285" i="3"/>
  <c r="D286" i="3"/>
  <c r="E286" i="3"/>
  <c r="L286" i="3"/>
  <c r="F286" i="3"/>
  <c r="H286" i="3"/>
  <c r="I286" i="3"/>
  <c r="J286" i="3"/>
  <c r="D287" i="3"/>
  <c r="H287" i="3"/>
  <c r="E287" i="3"/>
  <c r="F287" i="3"/>
  <c r="G287" i="3"/>
  <c r="J287" i="3"/>
  <c r="K287" i="3"/>
  <c r="L287" i="3"/>
  <c r="D288" i="3"/>
  <c r="E288" i="3"/>
  <c r="G288" i="3"/>
  <c r="D289" i="3"/>
  <c r="H289" i="3"/>
  <c r="E289" i="3"/>
  <c r="I289" i="3"/>
  <c r="D290" i="3"/>
  <c r="H290" i="3"/>
  <c r="E290" i="3"/>
  <c r="K290" i="3"/>
  <c r="F290" i="3"/>
  <c r="I290" i="3"/>
  <c r="J290" i="3"/>
  <c r="D291" i="3"/>
  <c r="I291" i="3"/>
  <c r="E291" i="3"/>
  <c r="L291" i="3"/>
  <c r="F291" i="3"/>
  <c r="G291" i="3"/>
  <c r="H291" i="3"/>
  <c r="J291" i="3"/>
  <c r="K291" i="3"/>
  <c r="D292" i="3"/>
  <c r="J292" i="3"/>
  <c r="E292" i="3"/>
  <c r="G292" i="3"/>
  <c r="H292" i="3"/>
  <c r="L292" i="3"/>
  <c r="D293" i="3"/>
  <c r="F293" i="3"/>
  <c r="E293" i="3"/>
  <c r="K293" i="3"/>
  <c r="H293" i="3"/>
  <c r="I293" i="3"/>
  <c r="D294" i="3"/>
  <c r="E294" i="3"/>
  <c r="L294" i="3"/>
  <c r="F294" i="3"/>
  <c r="H294" i="3"/>
  <c r="I294" i="3"/>
  <c r="J294" i="3"/>
  <c r="D295" i="3"/>
  <c r="H295" i="3"/>
  <c r="E295" i="3"/>
  <c r="F295" i="3"/>
  <c r="G295" i="3"/>
  <c r="J295" i="3"/>
  <c r="K295" i="3"/>
  <c r="L295" i="3"/>
  <c r="D296" i="3"/>
  <c r="E296" i="3"/>
  <c r="G296" i="3"/>
  <c r="H296" i="3"/>
  <c r="D297" i="3"/>
  <c r="H297" i="3"/>
  <c r="E297" i="3"/>
  <c r="I297" i="3"/>
  <c r="D298" i="3"/>
  <c r="H298" i="3"/>
  <c r="E298" i="3"/>
  <c r="K298" i="3"/>
  <c r="F298" i="3"/>
  <c r="I298" i="3"/>
  <c r="J298" i="3"/>
  <c r="D299" i="3"/>
  <c r="I299" i="3"/>
  <c r="E299" i="3"/>
  <c r="L299" i="3"/>
  <c r="F299" i="3"/>
  <c r="G299" i="3"/>
  <c r="H299" i="3"/>
  <c r="J299" i="3"/>
  <c r="K299" i="3"/>
  <c r="D300" i="3"/>
  <c r="H300" i="3"/>
  <c r="E300" i="3"/>
  <c r="G300" i="3"/>
  <c r="L300" i="3"/>
  <c r="D301" i="3"/>
  <c r="F301" i="3"/>
  <c r="E301" i="3"/>
  <c r="H301" i="3"/>
  <c r="I301" i="3"/>
  <c r="D302" i="3"/>
  <c r="E302" i="3"/>
  <c r="L302" i="3"/>
  <c r="F302" i="3"/>
  <c r="H302" i="3"/>
  <c r="I302" i="3"/>
  <c r="J302" i="3"/>
  <c r="D303" i="3"/>
  <c r="H303" i="3"/>
  <c r="E303" i="3"/>
  <c r="F303" i="3"/>
  <c r="G303" i="3"/>
  <c r="J303" i="3"/>
  <c r="K303" i="3"/>
  <c r="L303" i="3"/>
  <c r="D304" i="3"/>
  <c r="E304" i="3"/>
  <c r="G304" i="3"/>
  <c r="D305" i="3"/>
  <c r="H305" i="3"/>
  <c r="E305" i="3"/>
  <c r="I305" i="3"/>
  <c r="D306" i="3"/>
  <c r="H306" i="3"/>
  <c r="E306" i="3"/>
  <c r="K306" i="3"/>
  <c r="F306" i="3"/>
  <c r="I306" i="3"/>
  <c r="J306" i="3"/>
  <c r="D307" i="3"/>
  <c r="I307" i="3"/>
  <c r="E307" i="3"/>
  <c r="L307" i="3"/>
  <c r="F307" i="3"/>
  <c r="G307" i="3"/>
  <c r="H307" i="3"/>
  <c r="J307" i="3"/>
  <c r="K307" i="3"/>
  <c r="D308" i="3"/>
  <c r="E308" i="3"/>
  <c r="G308" i="3"/>
  <c r="H308" i="3"/>
  <c r="D309" i="3"/>
  <c r="F309" i="3"/>
  <c r="E309" i="3"/>
  <c r="H309" i="3"/>
  <c r="I309" i="3"/>
  <c r="D310" i="3"/>
  <c r="E310" i="3"/>
  <c r="L310" i="3"/>
  <c r="F310" i="3"/>
  <c r="H310" i="3"/>
  <c r="I310" i="3"/>
  <c r="J310" i="3"/>
  <c r="D311" i="3"/>
  <c r="H311" i="3"/>
  <c r="E311" i="3"/>
  <c r="F311" i="3"/>
  <c r="G311" i="3"/>
  <c r="J311" i="3"/>
  <c r="K311" i="3"/>
  <c r="L311" i="3"/>
  <c r="D312" i="3"/>
  <c r="H312" i="3"/>
  <c r="E312" i="3"/>
  <c r="G312" i="3"/>
  <c r="L312" i="3"/>
  <c r="D313" i="3"/>
  <c r="E313" i="3"/>
  <c r="I313" i="3"/>
  <c r="L313" i="3"/>
  <c r="D314" i="3"/>
  <c r="H314" i="3"/>
  <c r="E314" i="3"/>
  <c r="F314" i="3"/>
  <c r="I314" i="3"/>
  <c r="J314" i="3"/>
  <c r="D315" i="3"/>
  <c r="I315" i="3"/>
  <c r="E315" i="3"/>
  <c r="L315" i="3"/>
  <c r="F315" i="3"/>
  <c r="G315" i="3"/>
  <c r="H315" i="3"/>
  <c r="J315" i="3"/>
  <c r="K315" i="3"/>
  <c r="D316" i="3"/>
  <c r="H316" i="3"/>
  <c r="E316" i="3"/>
  <c r="G316" i="3"/>
  <c r="L316" i="3"/>
  <c r="D317" i="3"/>
  <c r="F317" i="3"/>
  <c r="E317" i="3"/>
  <c r="H317" i="3"/>
  <c r="I317" i="3"/>
  <c r="D318" i="3"/>
  <c r="E318" i="3"/>
  <c r="L318" i="3"/>
  <c r="F318" i="3"/>
  <c r="H318" i="3"/>
  <c r="I318" i="3"/>
  <c r="J318" i="3"/>
  <c r="D319" i="3"/>
  <c r="H319" i="3"/>
  <c r="E319" i="3"/>
  <c r="F319" i="3"/>
  <c r="G319" i="3"/>
  <c r="J319" i="3"/>
  <c r="K319" i="3"/>
  <c r="L319" i="3"/>
  <c r="D320" i="3"/>
  <c r="H320" i="3"/>
  <c r="E320" i="3"/>
  <c r="G320" i="3"/>
  <c r="K320" i="3"/>
  <c r="D321" i="3"/>
  <c r="I321" i="3"/>
  <c r="E321" i="3"/>
  <c r="L321" i="3"/>
  <c r="D322" i="3"/>
  <c r="H322" i="3"/>
  <c r="E322" i="3"/>
  <c r="F322" i="3"/>
  <c r="I322" i="3"/>
  <c r="J322" i="3"/>
  <c r="D323" i="3"/>
  <c r="I323" i="3"/>
  <c r="E323" i="3"/>
  <c r="L323" i="3"/>
  <c r="F323" i="3"/>
  <c r="G323" i="3"/>
  <c r="H323" i="3"/>
  <c r="J323" i="3"/>
  <c r="K323" i="3"/>
  <c r="D324" i="3"/>
  <c r="E324" i="3"/>
  <c r="G324" i="3"/>
  <c r="H324" i="3"/>
  <c r="K324" i="3"/>
  <c r="L324" i="3"/>
  <c r="D325" i="3"/>
  <c r="E325" i="3"/>
  <c r="L325" i="3"/>
  <c r="H325" i="3"/>
  <c r="I325" i="3"/>
  <c r="D326" i="3"/>
  <c r="E326" i="3"/>
  <c r="F326" i="3"/>
  <c r="H326" i="3"/>
  <c r="I326" i="3"/>
  <c r="J326" i="3"/>
  <c r="D327" i="3"/>
  <c r="H327" i="3"/>
  <c r="E327" i="3"/>
  <c r="F327" i="3"/>
  <c r="G327" i="3"/>
  <c r="J327" i="3"/>
  <c r="K327" i="3"/>
  <c r="L327" i="3"/>
  <c r="D328" i="3"/>
  <c r="E328" i="3"/>
  <c r="G328" i="3"/>
  <c r="H328" i="3"/>
  <c r="L328" i="3"/>
  <c r="D329" i="3"/>
  <c r="E329" i="3"/>
  <c r="L329" i="3"/>
  <c r="H329" i="3"/>
  <c r="I329" i="3"/>
  <c r="D330" i="3"/>
  <c r="H330" i="3"/>
  <c r="E330" i="3"/>
  <c r="F330" i="3"/>
  <c r="I330" i="3"/>
  <c r="J330" i="3"/>
  <c r="D331" i="3"/>
  <c r="I331" i="3"/>
  <c r="E331" i="3"/>
  <c r="L331" i="3"/>
  <c r="F331" i="3"/>
  <c r="G331" i="3"/>
  <c r="H331" i="3"/>
  <c r="J331" i="3"/>
  <c r="K331" i="3"/>
  <c r="D332" i="3"/>
  <c r="H332" i="3"/>
  <c r="E332" i="3"/>
  <c r="G332" i="3"/>
  <c r="K332" i="3"/>
  <c r="D333" i="3"/>
  <c r="H333" i="3"/>
  <c r="E333" i="3"/>
  <c r="L333" i="3"/>
  <c r="D334" i="3"/>
  <c r="E334" i="3"/>
  <c r="F334" i="3"/>
  <c r="H334" i="3"/>
  <c r="I334" i="3"/>
  <c r="J334" i="3"/>
  <c r="D335" i="3"/>
  <c r="H335" i="3"/>
  <c r="E335" i="3"/>
  <c r="F335" i="3"/>
  <c r="G335" i="3"/>
  <c r="J335" i="3"/>
  <c r="K335" i="3"/>
  <c r="L335" i="3"/>
  <c r="D336" i="3"/>
  <c r="E336" i="3"/>
  <c r="G336" i="3"/>
  <c r="F16" i="4"/>
  <c r="F17" i="4" s="1"/>
  <c r="C17" i="4"/>
  <c r="P21" i="4"/>
  <c r="U21" i="4"/>
  <c r="P22" i="4"/>
  <c r="U22" i="4"/>
  <c r="P23" i="4"/>
  <c r="U23" i="4"/>
  <c r="P24" i="4"/>
  <c r="U24" i="4"/>
  <c r="P25" i="4"/>
  <c r="U25" i="4"/>
  <c r="P26" i="4"/>
  <c r="P27" i="4"/>
  <c r="P28" i="4"/>
  <c r="U28" i="4"/>
  <c r="P29" i="4"/>
  <c r="U29" i="4"/>
  <c r="P30" i="4"/>
  <c r="U30" i="4"/>
  <c r="P31" i="4"/>
  <c r="P32" i="4"/>
  <c r="U32" i="4"/>
  <c r="P33" i="4"/>
  <c r="U33" i="4"/>
  <c r="P34" i="4"/>
  <c r="U34" i="4"/>
  <c r="P35" i="4"/>
  <c r="U35" i="4"/>
  <c r="P36" i="4"/>
  <c r="U36" i="4"/>
  <c r="P37" i="4"/>
  <c r="U37" i="4"/>
  <c r="P38" i="4"/>
  <c r="U38" i="4"/>
  <c r="P39" i="4"/>
  <c r="P40" i="4"/>
  <c r="P41" i="4"/>
  <c r="P42" i="4"/>
  <c r="P43" i="4"/>
  <c r="P44" i="4"/>
  <c r="P45" i="4"/>
  <c r="P46" i="4"/>
  <c r="P47" i="4"/>
  <c r="V47" i="4"/>
  <c r="P48" i="4"/>
  <c r="P49" i="4"/>
  <c r="U49" i="4"/>
  <c r="P50" i="4"/>
  <c r="V50" i="4"/>
  <c r="P51" i="4"/>
  <c r="U51" i="4"/>
  <c r="P52" i="4"/>
  <c r="V52" i="4"/>
  <c r="P53" i="4"/>
  <c r="V53" i="4"/>
  <c r="P54" i="4"/>
  <c r="U54" i="4"/>
  <c r="P55" i="4"/>
  <c r="P56" i="4"/>
  <c r="V56" i="4"/>
  <c r="P57" i="4"/>
  <c r="U57" i="4"/>
  <c r="P58" i="4"/>
  <c r="U58" i="4"/>
  <c r="P59" i="4"/>
  <c r="P60" i="4"/>
  <c r="P61" i="4"/>
  <c r="P62" i="4"/>
  <c r="P63" i="4"/>
  <c r="U63" i="4"/>
  <c r="P64" i="4"/>
  <c r="U64" i="4"/>
  <c r="P65" i="4"/>
  <c r="U65" i="4"/>
  <c r="P66" i="4"/>
  <c r="P67" i="4"/>
  <c r="P68" i="4"/>
  <c r="U68" i="4"/>
  <c r="P69" i="4"/>
  <c r="P70" i="4"/>
  <c r="U70" i="4"/>
  <c r="P71" i="4"/>
  <c r="P72" i="4"/>
  <c r="P73" i="4"/>
  <c r="U73" i="4"/>
  <c r="P74" i="4"/>
  <c r="U74" i="4"/>
  <c r="P75" i="4"/>
  <c r="P76" i="4"/>
  <c r="U76" i="4"/>
  <c r="P77" i="4"/>
  <c r="U77" i="4"/>
  <c r="P78" i="4"/>
  <c r="U78" i="4"/>
  <c r="P79" i="4"/>
  <c r="P80" i="4"/>
  <c r="P81" i="4"/>
  <c r="P82" i="4"/>
  <c r="P83" i="4"/>
  <c r="U83" i="4"/>
  <c r="P84" i="4"/>
  <c r="U84" i="4"/>
  <c r="P85" i="4"/>
  <c r="P86" i="4"/>
  <c r="U86" i="4"/>
  <c r="P87" i="4"/>
  <c r="P88" i="4"/>
  <c r="P89" i="4"/>
  <c r="P90" i="4"/>
  <c r="P91" i="4"/>
  <c r="P92" i="4"/>
  <c r="U92" i="4"/>
  <c r="P93" i="4"/>
  <c r="P94" i="4"/>
  <c r="P95" i="4"/>
  <c r="P96" i="4"/>
  <c r="P97" i="4"/>
  <c r="P98" i="4"/>
  <c r="V98" i="4"/>
  <c r="P99" i="4"/>
  <c r="P100" i="4"/>
  <c r="V100" i="4"/>
  <c r="P101" i="4"/>
  <c r="V101" i="4"/>
  <c r="P102" i="4"/>
  <c r="V102" i="4"/>
  <c r="P103" i="4"/>
  <c r="V103" i="4"/>
  <c r="P104" i="4"/>
  <c r="V104" i="4"/>
  <c r="P105" i="4"/>
  <c r="V105" i="4"/>
  <c r="P106" i="4"/>
  <c r="P107" i="4"/>
  <c r="P108" i="4"/>
  <c r="V108" i="4"/>
  <c r="P109" i="4"/>
  <c r="V109" i="4"/>
  <c r="P110" i="4"/>
  <c r="V110" i="4"/>
  <c r="P111" i="4"/>
  <c r="V111" i="4"/>
  <c r="P113" i="4"/>
  <c r="V113" i="4"/>
  <c r="P114" i="4"/>
  <c r="V114" i="4"/>
  <c r="P115" i="4"/>
  <c r="P116" i="4"/>
  <c r="P117" i="4"/>
  <c r="V117" i="4"/>
  <c r="P118" i="4"/>
  <c r="P119" i="4"/>
  <c r="P120" i="4"/>
  <c r="V120" i="4"/>
  <c r="P121" i="4"/>
  <c r="P122" i="4"/>
  <c r="P123" i="4"/>
  <c r="V123" i="4"/>
  <c r="P124" i="4"/>
  <c r="P125" i="4"/>
  <c r="V125" i="4"/>
  <c r="P126" i="4"/>
  <c r="P127" i="4"/>
  <c r="P128" i="4"/>
  <c r="V128" i="4"/>
  <c r="P129" i="4"/>
  <c r="P130" i="4"/>
  <c r="P131" i="4"/>
  <c r="P132" i="4"/>
  <c r="P133" i="4"/>
  <c r="V133" i="4"/>
  <c r="P134" i="4"/>
  <c r="P135" i="4"/>
  <c r="P136" i="4"/>
  <c r="P137" i="4"/>
  <c r="V137" i="4"/>
  <c r="P138" i="4"/>
  <c r="P139" i="4"/>
  <c r="P140" i="4"/>
  <c r="P141" i="4"/>
  <c r="V141" i="4"/>
  <c r="P142" i="4"/>
  <c r="V142" i="4"/>
  <c r="P143" i="4"/>
  <c r="V143" i="4"/>
  <c r="P144" i="4"/>
  <c r="P145" i="4"/>
  <c r="V145" i="4"/>
  <c r="P146" i="4"/>
  <c r="P147" i="4"/>
  <c r="V147" i="4"/>
  <c r="P148" i="4"/>
  <c r="V148" i="4"/>
  <c r="P149" i="4"/>
  <c r="P150" i="4"/>
  <c r="V150" i="4"/>
  <c r="P151" i="4"/>
  <c r="P152" i="4"/>
  <c r="V152" i="4"/>
  <c r="P153" i="4"/>
  <c r="P154" i="4"/>
  <c r="P155" i="4"/>
  <c r="V155" i="4"/>
  <c r="P156" i="4"/>
  <c r="V156" i="4"/>
  <c r="P157" i="4"/>
  <c r="V157" i="4"/>
  <c r="P158" i="4"/>
  <c r="V158" i="4"/>
  <c r="P159" i="4"/>
  <c r="V159" i="4"/>
  <c r="P160" i="4"/>
  <c r="P161" i="4"/>
  <c r="P162" i="4"/>
  <c r="P163" i="4"/>
  <c r="P164" i="4"/>
  <c r="P165" i="4"/>
  <c r="P166" i="4"/>
  <c r="P167" i="4"/>
  <c r="P168" i="4"/>
  <c r="V168" i="4"/>
  <c r="P169" i="4"/>
  <c r="V169" i="4"/>
  <c r="P173" i="4"/>
  <c r="P174" i="4"/>
  <c r="V174" i="4"/>
  <c r="P175" i="4"/>
  <c r="V175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3" i="4"/>
  <c r="P194" i="4"/>
  <c r="P195" i="4"/>
  <c r="P196" i="4"/>
  <c r="P197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2" i="4"/>
  <c r="P213" i="4"/>
  <c r="P214" i="4"/>
  <c r="P215" i="4"/>
  <c r="V215" i="4"/>
  <c r="P216" i="4"/>
  <c r="P217" i="4"/>
  <c r="P218" i="4"/>
  <c r="P219" i="4"/>
  <c r="P220" i="4"/>
  <c r="P221" i="4"/>
  <c r="P222" i="4"/>
  <c r="X10" i="9"/>
  <c r="E21" i="9"/>
  <c r="F21" i="9"/>
  <c r="E22" i="9"/>
  <c r="F22" i="9"/>
  <c r="G22" i="9"/>
  <c r="E23" i="9"/>
  <c r="F23" i="9"/>
  <c r="G23" i="9"/>
  <c r="E24" i="9"/>
  <c r="F24" i="9"/>
  <c r="G24" i="9"/>
  <c r="E25" i="9"/>
  <c r="F25" i="9"/>
  <c r="E26" i="9"/>
  <c r="F26" i="9"/>
  <c r="G26" i="9"/>
  <c r="E27" i="9"/>
  <c r="F27" i="9"/>
  <c r="G27" i="9"/>
  <c r="E28" i="9"/>
  <c r="F28" i="9"/>
  <c r="G28" i="9"/>
  <c r="E29" i="9"/>
  <c r="F29" i="9"/>
  <c r="E30" i="9"/>
  <c r="F30" i="9"/>
  <c r="G30" i="9"/>
  <c r="E31" i="9"/>
  <c r="F31" i="9"/>
  <c r="G31" i="9"/>
  <c r="E32" i="9"/>
  <c r="F32" i="9"/>
  <c r="G32" i="9"/>
  <c r="E33" i="9"/>
  <c r="F33" i="9"/>
  <c r="E34" i="9"/>
  <c r="F34" i="9"/>
  <c r="G34" i="9"/>
  <c r="E35" i="9"/>
  <c r="F35" i="9"/>
  <c r="G35" i="9"/>
  <c r="E36" i="9"/>
  <c r="F36" i="9"/>
  <c r="G36" i="9"/>
  <c r="E37" i="9"/>
  <c r="F37" i="9"/>
  <c r="E38" i="9"/>
  <c r="F38" i="9"/>
  <c r="G38" i="9"/>
  <c r="E39" i="9"/>
  <c r="F39" i="9"/>
  <c r="G39" i="9"/>
  <c r="E40" i="9"/>
  <c r="F40" i="9"/>
  <c r="G40" i="9"/>
  <c r="O40" i="9"/>
  <c r="Q40" i="9" s="1"/>
  <c r="T40" i="9" s="1"/>
  <c r="E41" i="9"/>
  <c r="F41" i="9"/>
  <c r="E42" i="9"/>
  <c r="F42" i="9"/>
  <c r="G42" i="9"/>
  <c r="E43" i="9"/>
  <c r="F43" i="9"/>
  <c r="G43" i="9"/>
  <c r="E44" i="9"/>
  <c r="F44" i="9"/>
  <c r="G44" i="9"/>
  <c r="E45" i="9"/>
  <c r="F45" i="9"/>
  <c r="E46" i="9"/>
  <c r="F46" i="9"/>
  <c r="G46" i="9"/>
  <c r="E47" i="9"/>
  <c r="F47" i="9"/>
  <c r="G47" i="9"/>
  <c r="E48" i="9"/>
  <c r="F48" i="9"/>
  <c r="G48" i="9"/>
  <c r="O48" i="9"/>
  <c r="Q48" i="9" s="1"/>
  <c r="T48" i="9" s="1"/>
  <c r="E49" i="9"/>
  <c r="F49" i="9"/>
  <c r="E50" i="9"/>
  <c r="F50" i="9"/>
  <c r="G50" i="9"/>
  <c r="E51" i="9"/>
  <c r="F51" i="9"/>
  <c r="G51" i="9"/>
  <c r="E52" i="9"/>
  <c r="F52" i="9"/>
  <c r="G52" i="9"/>
  <c r="E53" i="9"/>
  <c r="F53" i="9"/>
  <c r="E54" i="9"/>
  <c r="F54" i="9"/>
  <c r="G54" i="9"/>
  <c r="E55" i="9"/>
  <c r="F55" i="9"/>
  <c r="G55" i="9"/>
  <c r="E56" i="9"/>
  <c r="F56" i="9"/>
  <c r="G56" i="9"/>
  <c r="O56" i="9"/>
  <c r="Q56" i="9" s="1"/>
  <c r="T56" i="9" s="1"/>
  <c r="E57" i="9"/>
  <c r="F57" i="9"/>
  <c r="E58" i="9"/>
  <c r="F58" i="9"/>
  <c r="E59" i="9"/>
  <c r="F59" i="9"/>
  <c r="G59" i="9"/>
  <c r="E60" i="9"/>
  <c r="F60" i="9"/>
  <c r="G60" i="9"/>
  <c r="E61" i="9"/>
  <c r="F61" i="9"/>
  <c r="E62" i="9"/>
  <c r="F62" i="9"/>
  <c r="G62" i="9"/>
  <c r="E64" i="9"/>
  <c r="F64" i="9"/>
  <c r="E66" i="9"/>
  <c r="F66" i="9"/>
  <c r="E67" i="9"/>
  <c r="F67" i="9"/>
  <c r="E68" i="9"/>
  <c r="F68" i="9"/>
  <c r="O68" i="9"/>
  <c r="Q68" i="9" s="1"/>
  <c r="T68" i="9" s="1"/>
  <c r="E69" i="9"/>
  <c r="F69" i="9"/>
  <c r="E70" i="9"/>
  <c r="F70" i="9"/>
  <c r="E71" i="9"/>
  <c r="F71" i="9"/>
  <c r="G71" i="9"/>
  <c r="H71" i="9"/>
  <c r="E72" i="9"/>
  <c r="F72" i="9"/>
  <c r="E73" i="9"/>
  <c r="F73" i="9"/>
  <c r="E74" i="9"/>
  <c r="F74" i="9"/>
  <c r="E75" i="9"/>
  <c r="F75" i="9"/>
  <c r="E77" i="9"/>
  <c r="F77" i="9"/>
  <c r="E78" i="9"/>
  <c r="F78" i="9"/>
  <c r="E79" i="9"/>
  <c r="F79" i="9"/>
  <c r="G79" i="9"/>
  <c r="E80" i="9"/>
  <c r="F80" i="9"/>
  <c r="G80" i="9"/>
  <c r="O80" i="9"/>
  <c r="Q80" i="9" s="1"/>
  <c r="T80" i="9" s="1"/>
  <c r="E81" i="9"/>
  <c r="F81" i="9"/>
  <c r="E82" i="9"/>
  <c r="F82" i="9"/>
  <c r="G82" i="9"/>
  <c r="E83" i="9"/>
  <c r="F83" i="9"/>
  <c r="E84" i="9"/>
  <c r="F84" i="9"/>
  <c r="E85" i="9"/>
  <c r="F85" i="9"/>
  <c r="G85" i="9"/>
  <c r="E86" i="9"/>
  <c r="F86" i="9"/>
  <c r="O86" i="9"/>
  <c r="Q86" i="9" s="1"/>
  <c r="T86" i="9" s="1"/>
  <c r="E87" i="9"/>
  <c r="F87" i="9"/>
  <c r="E88" i="9"/>
  <c r="F88" i="9"/>
  <c r="E89" i="9"/>
  <c r="F89" i="9"/>
  <c r="E90" i="9"/>
  <c r="F90" i="9"/>
  <c r="G90" i="9"/>
  <c r="E91" i="9"/>
  <c r="F91" i="9"/>
  <c r="E92" i="9"/>
  <c r="F92" i="9"/>
  <c r="E93" i="9"/>
  <c r="F93" i="9"/>
  <c r="G93" i="9"/>
  <c r="E94" i="9"/>
  <c r="F94" i="9"/>
  <c r="G94" i="9"/>
  <c r="E95" i="9"/>
  <c r="F95" i="9"/>
  <c r="E96" i="9"/>
  <c r="F96" i="9"/>
  <c r="G96" i="9"/>
  <c r="E97" i="9"/>
  <c r="F97" i="9"/>
  <c r="G97" i="9"/>
  <c r="E98" i="9"/>
  <c r="F98" i="9"/>
  <c r="G98" i="9"/>
  <c r="E99" i="9"/>
  <c r="F99" i="9"/>
  <c r="E100" i="9"/>
  <c r="F100" i="9"/>
  <c r="G100" i="9"/>
  <c r="E101" i="9"/>
  <c r="F101" i="9"/>
  <c r="G101" i="9"/>
  <c r="E102" i="9"/>
  <c r="F102" i="9"/>
  <c r="G102" i="9"/>
  <c r="E103" i="9"/>
  <c r="F103" i="9"/>
  <c r="E104" i="9"/>
  <c r="F104" i="9"/>
  <c r="G104" i="9"/>
  <c r="E105" i="9"/>
  <c r="F105" i="9"/>
  <c r="G105" i="9"/>
  <c r="E106" i="9"/>
  <c r="F106" i="9"/>
  <c r="G106" i="9"/>
  <c r="E107" i="9"/>
  <c r="F107" i="9"/>
  <c r="E108" i="9"/>
  <c r="F108" i="9"/>
  <c r="G108" i="9"/>
  <c r="E109" i="9"/>
  <c r="F109" i="9"/>
  <c r="G109" i="9"/>
  <c r="O109" i="9"/>
  <c r="Q109" i="9" s="1"/>
  <c r="T109" i="9" s="1"/>
  <c r="E110" i="9"/>
  <c r="F110" i="9"/>
  <c r="G110" i="9"/>
  <c r="E111" i="9"/>
  <c r="F111" i="9"/>
  <c r="E112" i="9"/>
  <c r="F112" i="9"/>
  <c r="G112" i="9"/>
  <c r="E113" i="9"/>
  <c r="F113" i="9"/>
  <c r="G113" i="9"/>
  <c r="E114" i="9"/>
  <c r="F114" i="9"/>
  <c r="G114" i="9"/>
  <c r="E115" i="9"/>
  <c r="F115" i="9"/>
  <c r="E116" i="9"/>
  <c r="F116" i="9"/>
  <c r="G116" i="9"/>
  <c r="E117" i="9"/>
  <c r="F117" i="9"/>
  <c r="G117" i="9"/>
  <c r="E118" i="9"/>
  <c r="F118" i="9"/>
  <c r="G118" i="9"/>
  <c r="O118" i="9"/>
  <c r="Q118" i="9" s="1"/>
  <c r="T118" i="9" s="1"/>
  <c r="E119" i="9"/>
  <c r="F119" i="9"/>
  <c r="E120" i="9"/>
  <c r="F120" i="9"/>
  <c r="G120" i="9"/>
  <c r="E121" i="9"/>
  <c r="F121" i="9"/>
  <c r="G121" i="9"/>
  <c r="E122" i="9"/>
  <c r="F122" i="9"/>
  <c r="G122" i="9"/>
  <c r="E123" i="9"/>
  <c r="F123" i="9"/>
  <c r="E124" i="9"/>
  <c r="F124" i="9"/>
  <c r="G124" i="9"/>
  <c r="E125" i="9"/>
  <c r="F125" i="9"/>
  <c r="G125" i="9"/>
  <c r="E126" i="9"/>
  <c r="F126" i="9"/>
  <c r="G126" i="9"/>
  <c r="E127" i="9"/>
  <c r="F127" i="9"/>
  <c r="O127" i="9"/>
  <c r="Q127" i="9" s="1"/>
  <c r="T127" i="9" s="1"/>
  <c r="E128" i="9"/>
  <c r="F128" i="9"/>
  <c r="G128" i="9"/>
  <c r="E129" i="9"/>
  <c r="F129" i="9"/>
  <c r="G129" i="9"/>
  <c r="E130" i="9"/>
  <c r="F130" i="9"/>
  <c r="G130" i="9"/>
  <c r="E131" i="9"/>
  <c r="F131" i="9"/>
  <c r="E132" i="9"/>
  <c r="F132" i="9"/>
  <c r="G132" i="9"/>
  <c r="E133" i="9"/>
  <c r="F133" i="9"/>
  <c r="G133" i="9"/>
  <c r="E134" i="9"/>
  <c r="F134" i="9"/>
  <c r="G134" i="9"/>
  <c r="E135" i="9"/>
  <c r="F135" i="9"/>
  <c r="E136" i="9"/>
  <c r="F136" i="9"/>
  <c r="G136" i="9"/>
  <c r="E137" i="9"/>
  <c r="F137" i="9"/>
  <c r="G137" i="9"/>
  <c r="E138" i="9"/>
  <c r="F138" i="9"/>
  <c r="G138" i="9"/>
  <c r="E139" i="9"/>
  <c r="F139" i="9"/>
  <c r="E140" i="9"/>
  <c r="F140" i="9"/>
  <c r="G140" i="9"/>
  <c r="E141" i="9"/>
  <c r="F141" i="9"/>
  <c r="G141" i="9"/>
  <c r="E142" i="9"/>
  <c r="F142" i="9"/>
  <c r="G142" i="9"/>
  <c r="E143" i="9"/>
  <c r="F143" i="9"/>
  <c r="E144" i="9"/>
  <c r="F144" i="9"/>
  <c r="G144" i="9"/>
  <c r="E145" i="9"/>
  <c r="F145" i="9"/>
  <c r="G145" i="9"/>
  <c r="O145" i="9"/>
  <c r="Q145" i="9" s="1"/>
  <c r="T145" i="9" s="1"/>
  <c r="E146" i="9"/>
  <c r="F146" i="9"/>
  <c r="G146" i="9"/>
  <c r="E147" i="9"/>
  <c r="F147" i="9"/>
  <c r="E148" i="9"/>
  <c r="F148" i="9"/>
  <c r="G148" i="9"/>
  <c r="E149" i="9"/>
  <c r="F149" i="9"/>
  <c r="G149" i="9"/>
  <c r="O151" i="9"/>
  <c r="Q151" i="9" s="1"/>
  <c r="T151" i="9" s="1"/>
  <c r="O156" i="9"/>
  <c r="Q156" i="9" s="1"/>
  <c r="T156" i="9" s="1"/>
  <c r="O167" i="9"/>
  <c r="Q167" i="9" s="1"/>
  <c r="T167" i="9" s="1"/>
  <c r="O172" i="9"/>
  <c r="Q172" i="9" s="1"/>
  <c r="T172" i="9" s="1"/>
  <c r="O178" i="9"/>
  <c r="Q178" i="9" s="1"/>
  <c r="T178" i="9" s="1"/>
  <c r="O183" i="9"/>
  <c r="Q183" i="9" s="1"/>
  <c r="T183" i="9" s="1"/>
  <c r="O201" i="9"/>
  <c r="Q201" i="9" s="1"/>
  <c r="T201" i="9" s="1"/>
  <c r="O206" i="9"/>
  <c r="Q206" i="9" s="1"/>
  <c r="T206" i="9" s="1"/>
  <c r="O212" i="9"/>
  <c r="Q212" i="9" s="1"/>
  <c r="T212" i="9" s="1"/>
  <c r="O217" i="9"/>
  <c r="Q217" i="9" s="1"/>
  <c r="T217" i="9" s="1"/>
  <c r="F16" i="9"/>
  <c r="F17" i="9" s="1"/>
  <c r="C17" i="9"/>
  <c r="X19" i="9"/>
  <c r="P21" i="9"/>
  <c r="P22" i="9"/>
  <c r="P23" i="9"/>
  <c r="H24" i="9"/>
  <c r="P24" i="9"/>
  <c r="U24" i="9"/>
  <c r="P25" i="9"/>
  <c r="P26" i="9"/>
  <c r="P27" i="9"/>
  <c r="H28" i="9"/>
  <c r="P28" i="9"/>
  <c r="U28" i="9"/>
  <c r="P29" i="9"/>
  <c r="P30" i="9"/>
  <c r="P31" i="9"/>
  <c r="H32" i="9"/>
  <c r="P32" i="9"/>
  <c r="U32" i="9"/>
  <c r="P33" i="9"/>
  <c r="P34" i="9"/>
  <c r="P35" i="9"/>
  <c r="H36" i="9"/>
  <c r="P36" i="9"/>
  <c r="U36" i="9"/>
  <c r="P37" i="9"/>
  <c r="P38" i="9"/>
  <c r="P39" i="9"/>
  <c r="H40" i="9"/>
  <c r="P40" i="9"/>
  <c r="P41" i="9"/>
  <c r="P42" i="9"/>
  <c r="P43" i="9"/>
  <c r="H44" i="9"/>
  <c r="P44" i="9"/>
  <c r="P45" i="9"/>
  <c r="P46" i="9"/>
  <c r="P47" i="9"/>
  <c r="J48" i="9"/>
  <c r="P48" i="9"/>
  <c r="U48" i="9"/>
  <c r="P49" i="9"/>
  <c r="P50" i="9"/>
  <c r="P51" i="9"/>
  <c r="J52" i="9"/>
  <c r="P52" i="9"/>
  <c r="V52" i="9"/>
  <c r="P53" i="9"/>
  <c r="P54" i="9"/>
  <c r="P55" i="9"/>
  <c r="J56" i="9"/>
  <c r="P56" i="9"/>
  <c r="V56" i="9"/>
  <c r="P57" i="9"/>
  <c r="P58" i="9"/>
  <c r="P59" i="9"/>
  <c r="H60" i="9"/>
  <c r="P60" i="9"/>
  <c r="P61" i="9"/>
  <c r="P62" i="9"/>
  <c r="P63" i="9"/>
  <c r="U63" i="9"/>
  <c r="P64" i="9"/>
  <c r="U64" i="9"/>
  <c r="P65" i="9"/>
  <c r="U65" i="9"/>
  <c r="P66" i="9"/>
  <c r="P67" i="9"/>
  <c r="P68" i="9"/>
  <c r="U68" i="9"/>
  <c r="P69" i="9"/>
  <c r="P70" i="9"/>
  <c r="U70" i="9"/>
  <c r="P71" i="9"/>
  <c r="P72" i="9"/>
  <c r="P73" i="9"/>
  <c r="U73" i="9"/>
  <c r="P74" i="9"/>
  <c r="U74" i="9"/>
  <c r="P75" i="9"/>
  <c r="P76" i="9"/>
  <c r="U76" i="9"/>
  <c r="P77" i="9"/>
  <c r="U77" i="9"/>
  <c r="P78" i="9"/>
  <c r="U78" i="9"/>
  <c r="P79" i="9"/>
  <c r="H80" i="9"/>
  <c r="P80" i="9"/>
  <c r="P81" i="9"/>
  <c r="P82" i="9"/>
  <c r="P83" i="9"/>
  <c r="U83" i="9"/>
  <c r="P84" i="9"/>
  <c r="U84" i="9"/>
  <c r="P85" i="9"/>
  <c r="P86" i="9"/>
  <c r="U86" i="9"/>
  <c r="P87" i="9"/>
  <c r="P88" i="9"/>
  <c r="P89" i="9"/>
  <c r="M90" i="9"/>
  <c r="P90" i="9"/>
  <c r="P91" i="9"/>
  <c r="P92" i="9"/>
  <c r="U92" i="9"/>
  <c r="P93" i="9"/>
  <c r="H94" i="9"/>
  <c r="P94" i="9"/>
  <c r="P95" i="9"/>
  <c r="P96" i="9"/>
  <c r="P97" i="9"/>
  <c r="M98" i="9"/>
  <c r="P98" i="9"/>
  <c r="V98" i="9"/>
  <c r="P99" i="9"/>
  <c r="P100" i="9"/>
  <c r="P101" i="9"/>
  <c r="M102" i="9"/>
  <c r="P102" i="9"/>
  <c r="V102" i="9"/>
  <c r="P103" i="9"/>
  <c r="P104" i="9"/>
  <c r="P105" i="9"/>
  <c r="J106" i="9"/>
  <c r="P106" i="9"/>
  <c r="V106" i="9"/>
  <c r="P107" i="9"/>
  <c r="P108" i="9"/>
  <c r="P109" i="9"/>
  <c r="J110" i="9"/>
  <c r="P110" i="9"/>
  <c r="V110" i="9"/>
  <c r="P111" i="9"/>
  <c r="P112" i="9"/>
  <c r="P113" i="9"/>
  <c r="J114" i="9"/>
  <c r="P114" i="9"/>
  <c r="P115" i="9"/>
  <c r="P116" i="9"/>
  <c r="P117" i="9"/>
  <c r="J118" i="9"/>
  <c r="P118" i="9"/>
  <c r="P119" i="9"/>
  <c r="P120" i="9"/>
  <c r="P121" i="9"/>
  <c r="M122" i="9"/>
  <c r="P122" i="9"/>
  <c r="V122" i="9"/>
  <c r="P123" i="9"/>
  <c r="P124" i="9"/>
  <c r="P125" i="9"/>
  <c r="M126" i="9"/>
  <c r="P126" i="9"/>
  <c r="P127" i="9"/>
  <c r="P128" i="9"/>
  <c r="P129" i="9"/>
  <c r="M130" i="9"/>
  <c r="P130" i="9"/>
  <c r="P131" i="9"/>
  <c r="P132" i="9"/>
  <c r="P133" i="9"/>
  <c r="M134" i="9"/>
  <c r="P134" i="9"/>
  <c r="V134" i="9"/>
  <c r="P135" i="9"/>
  <c r="P136" i="9"/>
  <c r="P137" i="9"/>
  <c r="P138" i="9"/>
  <c r="P139" i="9"/>
  <c r="P140" i="9"/>
  <c r="P141" i="9"/>
  <c r="M142" i="9"/>
  <c r="P142" i="9"/>
  <c r="V142" i="9"/>
  <c r="P143" i="9"/>
  <c r="P144" i="9"/>
  <c r="P145" i="9"/>
  <c r="M146" i="9"/>
  <c r="P146" i="9"/>
  <c r="V146" i="9"/>
  <c r="P147" i="9"/>
  <c r="P148" i="9"/>
  <c r="P149" i="9"/>
  <c r="M150" i="9"/>
  <c r="P150" i="9"/>
  <c r="V150" i="9"/>
  <c r="M151" i="9"/>
  <c r="P151" i="9"/>
  <c r="V151" i="9"/>
  <c r="M152" i="9"/>
  <c r="P152" i="9"/>
  <c r="V152" i="9"/>
  <c r="M153" i="9"/>
  <c r="P153" i="9"/>
  <c r="V153" i="9"/>
  <c r="J154" i="9"/>
  <c r="P154" i="9"/>
  <c r="V154" i="9"/>
  <c r="J155" i="9"/>
  <c r="P155" i="9"/>
  <c r="V155" i="9"/>
  <c r="J156" i="9"/>
  <c r="P156" i="9"/>
  <c r="V156" i="9"/>
  <c r="J157" i="9"/>
  <c r="P157" i="9"/>
  <c r="V157" i="9"/>
  <c r="L158" i="9"/>
  <c r="P158" i="9"/>
  <c r="V158" i="9"/>
  <c r="J159" i="9"/>
  <c r="P159" i="9"/>
  <c r="V159" i="9"/>
  <c r="M160" i="9"/>
  <c r="P160" i="9"/>
  <c r="M161" i="9"/>
  <c r="P161" i="9"/>
  <c r="V161" i="9"/>
  <c r="M162" i="9"/>
  <c r="P162" i="9"/>
  <c r="V162" i="9"/>
  <c r="M163" i="9"/>
  <c r="P163" i="9"/>
  <c r="V163" i="9"/>
  <c r="M164" i="9"/>
  <c r="P164" i="9"/>
  <c r="M165" i="9"/>
  <c r="P165" i="9"/>
  <c r="V165" i="9"/>
  <c r="M166" i="9"/>
  <c r="P166" i="9"/>
  <c r="V166" i="9"/>
  <c r="K167" i="9"/>
  <c r="P167" i="9"/>
  <c r="V167" i="9"/>
  <c r="M168" i="9"/>
  <c r="P168" i="9"/>
  <c r="V168" i="9"/>
  <c r="J169" i="9"/>
  <c r="P169" i="9"/>
  <c r="J170" i="9"/>
  <c r="P170" i="9"/>
  <c r="V170" i="9"/>
  <c r="J171" i="9"/>
  <c r="P171" i="9"/>
  <c r="V171" i="9"/>
  <c r="J172" i="9"/>
  <c r="P172" i="9"/>
  <c r="J173" i="9"/>
  <c r="P173" i="9"/>
  <c r="V173" i="9"/>
  <c r="J174" i="9"/>
  <c r="P174" i="9"/>
  <c r="V174" i="9"/>
  <c r="J175" i="9"/>
  <c r="P175" i="9"/>
  <c r="J176" i="9"/>
  <c r="P176" i="9"/>
  <c r="V176" i="9"/>
  <c r="J177" i="9"/>
  <c r="P177" i="9"/>
  <c r="V177" i="9"/>
  <c r="J178" i="9"/>
  <c r="P178" i="9"/>
  <c r="V178" i="9"/>
  <c r="J179" i="9"/>
  <c r="P179" i="9"/>
  <c r="J180" i="9"/>
  <c r="P180" i="9"/>
  <c r="J181" i="9"/>
  <c r="P181" i="9"/>
  <c r="V181" i="9"/>
  <c r="J182" i="9"/>
  <c r="P182" i="9"/>
  <c r="V182" i="9"/>
  <c r="J183" i="9"/>
  <c r="P183" i="9"/>
  <c r="V183" i="9"/>
  <c r="J184" i="9"/>
  <c r="P184" i="9"/>
  <c r="V184" i="9"/>
  <c r="J185" i="9"/>
  <c r="P185" i="9"/>
  <c r="V185" i="9"/>
  <c r="K186" i="9"/>
  <c r="P186" i="9"/>
  <c r="V186" i="9"/>
  <c r="J187" i="9"/>
  <c r="P187" i="9"/>
  <c r="V187" i="9"/>
  <c r="J189" i="9"/>
  <c r="P189" i="9"/>
  <c r="V189" i="9"/>
  <c r="J190" i="9"/>
  <c r="P190" i="9"/>
  <c r="V190" i="9"/>
  <c r="J191" i="9"/>
  <c r="P191" i="9"/>
  <c r="J192" i="9"/>
  <c r="P192" i="9"/>
  <c r="V192" i="9"/>
  <c r="J193" i="9"/>
  <c r="P193" i="9"/>
  <c r="V193" i="9"/>
  <c r="J195" i="9"/>
  <c r="P195" i="9"/>
  <c r="V195" i="9"/>
  <c r="J196" i="9"/>
  <c r="P196" i="9"/>
  <c r="V196" i="9"/>
  <c r="J197" i="9"/>
  <c r="P197" i="9"/>
  <c r="P198" i="9"/>
  <c r="V198" i="9"/>
  <c r="P199" i="9"/>
  <c r="P200" i="9"/>
  <c r="V200" i="9"/>
  <c r="P201" i="9"/>
  <c r="V201" i="9"/>
  <c r="J202" i="9"/>
  <c r="P202" i="9"/>
  <c r="V202" i="9"/>
  <c r="K203" i="9"/>
  <c r="P203" i="9"/>
  <c r="V203" i="9"/>
  <c r="J204" i="9"/>
  <c r="P204" i="9"/>
  <c r="V204" i="9"/>
  <c r="J205" i="9"/>
  <c r="P205" i="9"/>
  <c r="J206" i="9"/>
  <c r="P206" i="9"/>
  <c r="V206" i="9"/>
  <c r="J207" i="9"/>
  <c r="P207" i="9"/>
  <c r="V207" i="9"/>
  <c r="J208" i="9"/>
  <c r="P208" i="9"/>
  <c r="V208" i="9"/>
  <c r="J209" i="9"/>
  <c r="P209" i="9"/>
  <c r="V209" i="9"/>
  <c r="J210" i="9"/>
  <c r="P210" i="9"/>
  <c r="V210" i="9"/>
  <c r="J211" i="9"/>
  <c r="P211" i="9"/>
  <c r="V211" i="9"/>
  <c r="J212" i="9"/>
  <c r="P212" i="9"/>
  <c r="J213" i="9"/>
  <c r="P213" i="9"/>
  <c r="J214" i="9"/>
  <c r="P214" i="9"/>
  <c r="V214" i="9"/>
  <c r="J215" i="9"/>
  <c r="P215" i="9"/>
  <c r="V215" i="9"/>
  <c r="J216" i="9"/>
  <c r="P216" i="9"/>
  <c r="V216" i="9"/>
  <c r="J217" i="9"/>
  <c r="P217" i="9"/>
  <c r="M148" i="9"/>
  <c r="V148" i="9"/>
  <c r="J116" i="9"/>
  <c r="V116" i="9"/>
  <c r="G87" i="9"/>
  <c r="M144" i="9"/>
  <c r="V144" i="9"/>
  <c r="J121" i="9"/>
  <c r="V121" i="9"/>
  <c r="J112" i="9"/>
  <c r="V112" i="9"/>
  <c r="G91" i="9"/>
  <c r="U35" i="9"/>
  <c r="H35" i="9"/>
  <c r="H26" i="9"/>
  <c r="V132" i="9"/>
  <c r="M132" i="9"/>
  <c r="J109" i="9"/>
  <c r="V109" i="9"/>
  <c r="H85" i="9"/>
  <c r="I55" i="9"/>
  <c r="U55" i="9"/>
  <c r="H46" i="9"/>
  <c r="H23" i="9"/>
  <c r="U23" i="9"/>
  <c r="V100" i="9"/>
  <c r="M100" i="9"/>
  <c r="J120" i="9"/>
  <c r="V120" i="9"/>
  <c r="D16" i="9"/>
  <c r="D19" i="9" s="1"/>
  <c r="H43" i="9"/>
  <c r="H34" i="9"/>
  <c r="U34" i="9"/>
  <c r="M129" i="9"/>
  <c r="M97" i="9"/>
  <c r="V97" i="9"/>
  <c r="V149" i="9"/>
  <c r="M149" i="9"/>
  <c r="M140" i="9"/>
  <c r="V140" i="9"/>
  <c r="J117" i="9"/>
  <c r="V117" i="9"/>
  <c r="J108" i="9"/>
  <c r="V108" i="9"/>
  <c r="G72" i="9"/>
  <c r="J54" i="9"/>
  <c r="U54" i="9"/>
  <c r="H31" i="9"/>
  <c r="H22" i="9"/>
  <c r="U22" i="9"/>
  <c r="V141" i="9"/>
  <c r="M141" i="9"/>
  <c r="M137" i="9"/>
  <c r="V137" i="9"/>
  <c r="M128" i="9"/>
  <c r="V128" i="9"/>
  <c r="J105" i="9"/>
  <c r="V105" i="9"/>
  <c r="M96" i="9"/>
  <c r="G89" i="9"/>
  <c r="U51" i="9"/>
  <c r="J51" i="9"/>
  <c r="H42" i="9"/>
  <c r="J93" i="9"/>
  <c r="U93" i="9"/>
  <c r="G88" i="9"/>
  <c r="H39" i="9"/>
  <c r="H30" i="9"/>
  <c r="U30" i="9"/>
  <c r="M125" i="9"/>
  <c r="M136" i="9"/>
  <c r="V136" i="9"/>
  <c r="J104" i="9"/>
  <c r="V104" i="9"/>
  <c r="H82" i="9"/>
  <c r="G67" i="9"/>
  <c r="H59" i="9"/>
  <c r="J50" i="9"/>
  <c r="V50" i="9"/>
  <c r="H27" i="9"/>
  <c r="U27" i="9"/>
  <c r="H62" i="9"/>
  <c r="M145" i="9"/>
  <c r="V145" i="9"/>
  <c r="J113" i="9"/>
  <c r="V113" i="9"/>
  <c r="M133" i="9"/>
  <c r="M124" i="9"/>
  <c r="V124" i="9"/>
  <c r="M101" i="9"/>
  <c r="V101" i="9"/>
  <c r="H79" i="9"/>
  <c r="G75" i="9"/>
  <c r="G66" i="9"/>
  <c r="J47" i="9"/>
  <c r="V47" i="9"/>
  <c r="H38" i="9"/>
  <c r="U38" i="9"/>
  <c r="M138" i="9"/>
  <c r="G147" i="9"/>
  <c r="G143" i="9"/>
  <c r="G139" i="9"/>
  <c r="G135" i="9"/>
  <c r="G131" i="9"/>
  <c r="G127" i="9"/>
  <c r="G123" i="9"/>
  <c r="G119" i="9"/>
  <c r="G115" i="9"/>
  <c r="G111" i="9"/>
  <c r="G107" i="9"/>
  <c r="G103" i="9"/>
  <c r="G99" i="9"/>
  <c r="G95" i="9"/>
  <c r="G81" i="9"/>
  <c r="G69" i="9"/>
  <c r="G61" i="9"/>
  <c r="G57" i="9"/>
  <c r="G53" i="9"/>
  <c r="G49" i="9"/>
  <c r="G45" i="9"/>
  <c r="G41" i="9"/>
  <c r="G37" i="9"/>
  <c r="G33" i="9"/>
  <c r="G29" i="9"/>
  <c r="G25" i="9"/>
  <c r="G21" i="9"/>
  <c r="L332" i="3"/>
  <c r="J329" i="3"/>
  <c r="F329" i="3"/>
  <c r="F328" i="3"/>
  <c r="I328" i="3"/>
  <c r="J328" i="3"/>
  <c r="L320" i="3"/>
  <c r="J308" i="3"/>
  <c r="K308" i="3"/>
  <c r="F308" i="3"/>
  <c r="I308" i="3"/>
  <c r="F296" i="3"/>
  <c r="I296" i="3"/>
  <c r="J296" i="3"/>
  <c r="K296" i="3"/>
  <c r="O120" i="9"/>
  <c r="Q120" i="9" s="1"/>
  <c r="T120" i="9" s="1"/>
  <c r="O85" i="9"/>
  <c r="Q85" i="9" s="1"/>
  <c r="T85" i="9" s="1"/>
  <c r="F336" i="3"/>
  <c r="I336" i="3"/>
  <c r="J336" i="3"/>
  <c r="K309" i="3"/>
  <c r="L309" i="3"/>
  <c r="G309" i="3"/>
  <c r="G297" i="3"/>
  <c r="K297" i="3"/>
  <c r="L297" i="3"/>
  <c r="G58" i="9"/>
  <c r="I333" i="3"/>
  <c r="F304" i="3"/>
  <c r="I304" i="3"/>
  <c r="J304" i="3"/>
  <c r="K304" i="3"/>
  <c r="F288" i="3"/>
  <c r="H288" i="3"/>
  <c r="I288" i="3"/>
  <c r="J288" i="3"/>
  <c r="K288" i="3"/>
  <c r="L326" i="3"/>
  <c r="G326" i="3"/>
  <c r="K326" i="3"/>
  <c r="K325" i="3"/>
  <c r="G325" i="3"/>
  <c r="G313" i="3"/>
  <c r="K313" i="3"/>
  <c r="F312" i="3"/>
  <c r="I312" i="3"/>
  <c r="J312" i="3"/>
  <c r="G305" i="3"/>
  <c r="K305" i="3"/>
  <c r="L305" i="3"/>
  <c r="L336" i="3"/>
  <c r="L334" i="3"/>
  <c r="G334" i="3"/>
  <c r="K334" i="3"/>
  <c r="K333" i="3"/>
  <c r="G333" i="3"/>
  <c r="K328" i="3"/>
  <c r="F325" i="3"/>
  <c r="J325" i="3"/>
  <c r="J324" i="3"/>
  <c r="F324" i="3"/>
  <c r="I324" i="3"/>
  <c r="H313" i="3"/>
  <c r="J313" i="3"/>
  <c r="F313" i="3"/>
  <c r="L308" i="3"/>
  <c r="L296" i="3"/>
  <c r="G281" i="3"/>
  <c r="K281" i="3"/>
  <c r="L281" i="3"/>
  <c r="K336" i="3"/>
  <c r="F333" i="3"/>
  <c r="J333" i="3"/>
  <c r="J332" i="3"/>
  <c r="F332" i="3"/>
  <c r="I332" i="3"/>
  <c r="G321" i="3"/>
  <c r="K321" i="3"/>
  <c r="F320" i="3"/>
  <c r="I320" i="3"/>
  <c r="J320" i="3"/>
  <c r="K317" i="3"/>
  <c r="L317" i="3"/>
  <c r="G317" i="3"/>
  <c r="J316" i="3"/>
  <c r="K316" i="3"/>
  <c r="F316" i="3"/>
  <c r="I316" i="3"/>
  <c r="K314" i="3"/>
  <c r="L314" i="3"/>
  <c r="G314" i="3"/>
  <c r="G289" i="3"/>
  <c r="K289" i="3"/>
  <c r="L289" i="3"/>
  <c r="H336" i="3"/>
  <c r="K322" i="3"/>
  <c r="L322" i="3"/>
  <c r="G322" i="3"/>
  <c r="H321" i="3"/>
  <c r="J321" i="3"/>
  <c r="F321" i="3"/>
  <c r="L304" i="3"/>
  <c r="J300" i="3"/>
  <c r="K300" i="3"/>
  <c r="F300" i="3"/>
  <c r="I300" i="3"/>
  <c r="K330" i="3"/>
  <c r="L330" i="3"/>
  <c r="G330" i="3"/>
  <c r="G329" i="3"/>
  <c r="K329" i="3"/>
  <c r="K312" i="3"/>
  <c r="H304" i="3"/>
  <c r="K301" i="3"/>
  <c r="L301" i="3"/>
  <c r="G301" i="3"/>
  <c r="L288" i="3"/>
  <c r="K318" i="3"/>
  <c r="J317" i="3"/>
  <c r="K310" i="3"/>
  <c r="J309" i="3"/>
  <c r="G306" i="3"/>
  <c r="F305" i="3"/>
  <c r="K302" i="3"/>
  <c r="J301" i="3"/>
  <c r="G298" i="3"/>
  <c r="F297" i="3"/>
  <c r="K294" i="3"/>
  <c r="J293" i="3"/>
  <c r="I292" i="3"/>
  <c r="G290" i="3"/>
  <c r="F289" i="3"/>
  <c r="K286" i="3"/>
  <c r="J285" i="3"/>
  <c r="I284" i="3"/>
  <c r="G282" i="3"/>
  <c r="F281" i="3"/>
  <c r="K278" i="3"/>
  <c r="J277" i="3"/>
  <c r="I276" i="3"/>
  <c r="G274" i="3"/>
  <c r="F273" i="3"/>
  <c r="K270" i="3"/>
  <c r="J269" i="3"/>
  <c r="I268" i="3"/>
  <c r="G266" i="3"/>
  <c r="F265" i="3"/>
  <c r="K262" i="3"/>
  <c r="J261" i="3"/>
  <c r="I260" i="3"/>
  <c r="G258" i="3"/>
  <c r="F257" i="3"/>
  <c r="K254" i="3"/>
  <c r="J253" i="3"/>
  <c r="I252" i="3"/>
  <c r="G250" i="3"/>
  <c r="F249" i="3"/>
  <c r="K246" i="3"/>
  <c r="J245" i="3"/>
  <c r="I244" i="3"/>
  <c r="G242" i="3"/>
  <c r="F241" i="3"/>
  <c r="K238" i="3"/>
  <c r="J237" i="3"/>
  <c r="I236" i="3"/>
  <c r="G234" i="3"/>
  <c r="F233" i="3"/>
  <c r="K230" i="3"/>
  <c r="J229" i="3"/>
  <c r="I228" i="3"/>
  <c r="G226" i="3"/>
  <c r="F225" i="3"/>
  <c r="K222" i="3"/>
  <c r="J221" i="3"/>
  <c r="I220" i="3"/>
  <c r="G218" i="3"/>
  <c r="F217" i="3"/>
  <c r="K214" i="3"/>
  <c r="J213" i="3"/>
  <c r="I212" i="3"/>
  <c r="G210" i="3"/>
  <c r="F209" i="3"/>
  <c r="K206" i="3"/>
  <c r="J205" i="3"/>
  <c r="F203" i="3"/>
  <c r="K202" i="3"/>
  <c r="F199" i="3"/>
  <c r="J199" i="3"/>
  <c r="L198" i="3"/>
  <c r="G198" i="3"/>
  <c r="I189" i="3"/>
  <c r="F189" i="3"/>
  <c r="F186" i="3"/>
  <c r="J186" i="3"/>
  <c r="I181" i="3"/>
  <c r="F181" i="3"/>
  <c r="J181" i="3"/>
  <c r="M12" i="3"/>
  <c r="L12" i="3"/>
  <c r="J198" i="3"/>
  <c r="F198" i="3"/>
  <c r="L197" i="3"/>
  <c r="J190" i="3"/>
  <c r="F190" i="3"/>
  <c r="I190" i="3"/>
  <c r="K177" i="3"/>
  <c r="F177" i="3"/>
  <c r="J177" i="3"/>
  <c r="G174" i="3"/>
  <c r="L174" i="3"/>
  <c r="G171" i="3"/>
  <c r="L171" i="3"/>
  <c r="K171" i="3"/>
  <c r="G165" i="3"/>
  <c r="L165" i="3"/>
  <c r="N12" i="3"/>
  <c r="K280" i="3"/>
  <c r="L273" i="3"/>
  <c r="K272" i="3"/>
  <c r="L265" i="3"/>
  <c r="K264" i="3"/>
  <c r="L257" i="3"/>
  <c r="K256" i="3"/>
  <c r="L249" i="3"/>
  <c r="K248" i="3"/>
  <c r="L241" i="3"/>
  <c r="K240" i="3"/>
  <c r="L233" i="3"/>
  <c r="K232" i="3"/>
  <c r="L225" i="3"/>
  <c r="K224" i="3"/>
  <c r="L217" i="3"/>
  <c r="K216" i="3"/>
  <c r="L209" i="3"/>
  <c r="K208" i="3"/>
  <c r="L201" i="3"/>
  <c r="K175" i="3"/>
  <c r="G175" i="3"/>
  <c r="L175" i="3"/>
  <c r="F171" i="3"/>
  <c r="H171" i="3"/>
  <c r="L170" i="3"/>
  <c r="G166" i="3"/>
  <c r="K166" i="3"/>
  <c r="L166" i="3"/>
  <c r="I335" i="3"/>
  <c r="I327" i="3"/>
  <c r="I319" i="3"/>
  <c r="I311" i="3"/>
  <c r="L306" i="3"/>
  <c r="I303" i="3"/>
  <c r="L298" i="3"/>
  <c r="I295" i="3"/>
  <c r="G293" i="3"/>
  <c r="F292" i="3"/>
  <c r="L290" i="3"/>
  <c r="I287" i="3"/>
  <c r="G285" i="3"/>
  <c r="F284" i="3"/>
  <c r="L282" i="3"/>
  <c r="J280" i="3"/>
  <c r="I279" i="3"/>
  <c r="G277" i="3"/>
  <c r="F276" i="3"/>
  <c r="L274" i="3"/>
  <c r="K273" i="3"/>
  <c r="J272" i="3"/>
  <c r="I271" i="3"/>
  <c r="G269" i="3"/>
  <c r="F268" i="3"/>
  <c r="L266" i="3"/>
  <c r="K265" i="3"/>
  <c r="J264" i="3"/>
  <c r="I263" i="3"/>
  <c r="G261" i="3"/>
  <c r="F260" i="3"/>
  <c r="L258" i="3"/>
  <c r="K257" i="3"/>
  <c r="J256" i="3"/>
  <c r="I255" i="3"/>
  <c r="G253" i="3"/>
  <c r="F252" i="3"/>
  <c r="L250" i="3"/>
  <c r="K249" i="3"/>
  <c r="J248" i="3"/>
  <c r="I247" i="3"/>
  <c r="G245" i="3"/>
  <c r="F244" i="3"/>
  <c r="L242" i="3"/>
  <c r="K241" i="3"/>
  <c r="J240" i="3"/>
  <c r="I239" i="3"/>
  <c r="G237" i="3"/>
  <c r="F236" i="3"/>
  <c r="L234" i="3"/>
  <c r="K233" i="3"/>
  <c r="J232" i="3"/>
  <c r="I231" i="3"/>
  <c r="G229" i="3"/>
  <c r="F228" i="3"/>
  <c r="L226" i="3"/>
  <c r="K225" i="3"/>
  <c r="J224" i="3"/>
  <c r="I223" i="3"/>
  <c r="G221" i="3"/>
  <c r="F220" i="3"/>
  <c r="L218" i="3"/>
  <c r="K217" i="3"/>
  <c r="J216" i="3"/>
  <c r="I215" i="3"/>
  <c r="G213" i="3"/>
  <c r="F212" i="3"/>
  <c r="L210" i="3"/>
  <c r="K209" i="3"/>
  <c r="J208" i="3"/>
  <c r="I207" i="3"/>
  <c r="L203" i="3"/>
  <c r="K201" i="3"/>
  <c r="L199" i="3"/>
  <c r="H196" i="3"/>
  <c r="I196" i="3"/>
  <c r="J196" i="3"/>
  <c r="J175" i="3"/>
  <c r="F175" i="3"/>
  <c r="H172" i="3"/>
  <c r="F172" i="3"/>
  <c r="J172" i="3"/>
  <c r="F169" i="3"/>
  <c r="I169" i="3"/>
  <c r="J169" i="3"/>
  <c r="L168" i="3"/>
  <c r="G168" i="3"/>
  <c r="K168" i="3"/>
  <c r="J166" i="3"/>
  <c r="F166" i="3"/>
  <c r="F163" i="3"/>
  <c r="J163" i="3"/>
  <c r="G318" i="3"/>
  <c r="G310" i="3"/>
  <c r="J305" i="3"/>
  <c r="G302" i="3"/>
  <c r="J297" i="3"/>
  <c r="G294" i="3"/>
  <c r="J289" i="3"/>
  <c r="G286" i="3"/>
  <c r="J281" i="3"/>
  <c r="I280" i="3"/>
  <c r="G278" i="3"/>
  <c r="J273" i="3"/>
  <c r="I272" i="3"/>
  <c r="G270" i="3"/>
  <c r="J265" i="3"/>
  <c r="I264" i="3"/>
  <c r="G262" i="3"/>
  <c r="J257" i="3"/>
  <c r="I256" i="3"/>
  <c r="G254" i="3"/>
  <c r="J249" i="3"/>
  <c r="I248" i="3"/>
  <c r="G246" i="3"/>
  <c r="J241" i="3"/>
  <c r="I240" i="3"/>
  <c r="G238" i="3"/>
  <c r="J233" i="3"/>
  <c r="I232" i="3"/>
  <c r="G230" i="3"/>
  <c r="J225" i="3"/>
  <c r="I224" i="3"/>
  <c r="G222" i="3"/>
  <c r="J217" i="3"/>
  <c r="I216" i="3"/>
  <c r="G214" i="3"/>
  <c r="J209" i="3"/>
  <c r="I208" i="3"/>
  <c r="G206" i="3"/>
  <c r="F205" i="3"/>
  <c r="J203" i="3"/>
  <c r="J201" i="3"/>
  <c r="I199" i="3"/>
  <c r="K194" i="3"/>
  <c r="L194" i="3"/>
  <c r="L186" i="3"/>
  <c r="L181" i="3"/>
  <c r="L177" i="3"/>
  <c r="J167" i="3"/>
  <c r="F167" i="3"/>
  <c r="I167" i="3"/>
  <c r="H280" i="3"/>
  <c r="H272" i="3"/>
  <c r="H264" i="3"/>
  <c r="H256" i="3"/>
  <c r="H248" i="3"/>
  <c r="H240" i="3"/>
  <c r="H232" i="3"/>
  <c r="H224" i="3"/>
  <c r="H216" i="3"/>
  <c r="H208" i="3"/>
  <c r="J202" i="3"/>
  <c r="F202" i="3"/>
  <c r="H201" i="3"/>
  <c r="K198" i="3"/>
  <c r="K197" i="3"/>
  <c r="F194" i="3"/>
  <c r="H194" i="3"/>
  <c r="L190" i="3"/>
  <c r="I177" i="3"/>
  <c r="L293" i="3"/>
  <c r="K292" i="3"/>
  <c r="L285" i="3"/>
  <c r="K284" i="3"/>
  <c r="L277" i="3"/>
  <c r="K276" i="3"/>
  <c r="L269" i="3"/>
  <c r="K268" i="3"/>
  <c r="L261" i="3"/>
  <c r="K260" i="3"/>
  <c r="L253" i="3"/>
  <c r="K252" i="3"/>
  <c r="L245" i="3"/>
  <c r="K244" i="3"/>
  <c r="L237" i="3"/>
  <c r="K236" i="3"/>
  <c r="L229" i="3"/>
  <c r="K228" i="3"/>
  <c r="L221" i="3"/>
  <c r="K220" i="3"/>
  <c r="L213" i="3"/>
  <c r="K212" i="3"/>
  <c r="I198" i="3"/>
  <c r="H190" i="3"/>
  <c r="K183" i="3"/>
  <c r="G183" i="3"/>
  <c r="L183" i="3"/>
  <c r="L180" i="3"/>
  <c r="G180" i="3"/>
  <c r="K180" i="3"/>
  <c r="H177" i="3"/>
  <c r="K174" i="3"/>
  <c r="K165" i="3"/>
  <c r="G203" i="3"/>
  <c r="L202" i="3"/>
  <c r="F201" i="3"/>
  <c r="K200" i="3"/>
  <c r="K199" i="3"/>
  <c r="H198" i="3"/>
  <c r="G197" i="3"/>
  <c r="K196" i="3"/>
  <c r="L195" i="3"/>
  <c r="L192" i="3"/>
  <c r="K192" i="3"/>
  <c r="G192" i="3"/>
  <c r="L189" i="3"/>
  <c r="G189" i="3"/>
  <c r="K189" i="3"/>
  <c r="L188" i="3"/>
  <c r="G188" i="3"/>
  <c r="K186" i="3"/>
  <c r="K181" i="3"/>
  <c r="H180" i="3"/>
  <c r="F180" i="3"/>
  <c r="G179" i="3"/>
  <c r="L179" i="3"/>
  <c r="L172" i="3"/>
  <c r="J171" i="3"/>
  <c r="K169" i="3"/>
  <c r="L163" i="3"/>
  <c r="O12" i="3"/>
  <c r="G149" i="3"/>
  <c r="L149" i="3"/>
  <c r="G133" i="3"/>
  <c r="L133" i="3"/>
  <c r="G117" i="3"/>
  <c r="L117" i="3"/>
  <c r="G101" i="3"/>
  <c r="L101" i="3"/>
  <c r="G85" i="3"/>
  <c r="L85" i="3"/>
  <c r="G69" i="3"/>
  <c r="L69" i="3"/>
  <c r="G53" i="3"/>
  <c r="L53" i="3"/>
  <c r="G37" i="3"/>
  <c r="L37" i="3"/>
  <c r="G21" i="3"/>
  <c r="K21" i="3"/>
  <c r="L21" i="3"/>
  <c r="I155" i="3"/>
  <c r="K155" i="3"/>
  <c r="H155" i="3"/>
  <c r="F155" i="3"/>
  <c r="I139" i="3"/>
  <c r="K139" i="3"/>
  <c r="H139" i="3"/>
  <c r="F139" i="3"/>
  <c r="L139" i="3"/>
  <c r="I123" i="3"/>
  <c r="K123" i="3"/>
  <c r="H123" i="3"/>
  <c r="F123" i="3"/>
  <c r="L123" i="3"/>
  <c r="I107" i="3"/>
  <c r="K107" i="3"/>
  <c r="H107" i="3"/>
  <c r="F107" i="3"/>
  <c r="L107" i="3"/>
  <c r="I91" i="3"/>
  <c r="K91" i="3"/>
  <c r="H91" i="3"/>
  <c r="F91" i="3"/>
  <c r="L91" i="3"/>
  <c r="I75" i="3"/>
  <c r="K75" i="3"/>
  <c r="H75" i="3"/>
  <c r="F75" i="3"/>
  <c r="L75" i="3"/>
  <c r="F47" i="3"/>
  <c r="J47" i="3"/>
  <c r="H47" i="3"/>
  <c r="I47" i="3"/>
  <c r="Q28" i="7"/>
  <c r="N28" i="7"/>
  <c r="I51" i="3"/>
  <c r="K51" i="3"/>
  <c r="H51" i="3"/>
  <c r="F51" i="3"/>
  <c r="L51" i="3"/>
  <c r="G46" i="7"/>
  <c r="O46" i="7"/>
  <c r="M41" i="7"/>
  <c r="N41" i="7"/>
  <c r="M23" i="7"/>
  <c r="N23" i="7"/>
  <c r="G304" i="8"/>
  <c r="H304" i="8"/>
  <c r="K153" i="3"/>
  <c r="G153" i="3"/>
  <c r="K137" i="3"/>
  <c r="G137" i="3"/>
  <c r="K121" i="3"/>
  <c r="G121" i="3"/>
  <c r="K105" i="3"/>
  <c r="G105" i="3"/>
  <c r="K89" i="3"/>
  <c r="G89" i="3"/>
  <c r="K73" i="3"/>
  <c r="G73" i="3"/>
  <c r="K57" i="3"/>
  <c r="G57" i="3"/>
  <c r="K41" i="3"/>
  <c r="G41" i="3"/>
  <c r="K25" i="3"/>
  <c r="G25" i="3"/>
  <c r="J51" i="3"/>
  <c r="F159" i="3"/>
  <c r="J159" i="3"/>
  <c r="H159" i="3"/>
  <c r="I159" i="3"/>
  <c r="F143" i="3"/>
  <c r="J143" i="3"/>
  <c r="H143" i="3"/>
  <c r="I143" i="3"/>
  <c r="F127" i="3"/>
  <c r="J127" i="3"/>
  <c r="H127" i="3"/>
  <c r="I127" i="3"/>
  <c r="F111" i="3"/>
  <c r="J111" i="3"/>
  <c r="H111" i="3"/>
  <c r="I111" i="3"/>
  <c r="F95" i="3"/>
  <c r="J95" i="3"/>
  <c r="H95" i="3"/>
  <c r="I95" i="3"/>
  <c r="F79" i="3"/>
  <c r="J79" i="3"/>
  <c r="H79" i="3"/>
  <c r="I79" i="3"/>
  <c r="F55" i="3"/>
  <c r="J55" i="3"/>
  <c r="H55" i="3"/>
  <c r="I55" i="3"/>
  <c r="F23" i="3"/>
  <c r="J23" i="3"/>
  <c r="H23" i="3"/>
  <c r="I23" i="3"/>
  <c r="Q40" i="7"/>
  <c r="N27" i="7"/>
  <c r="I193" i="3"/>
  <c r="K191" i="3"/>
  <c r="K190" i="3"/>
  <c r="J187" i="3"/>
  <c r="G186" i="3"/>
  <c r="J178" i="3"/>
  <c r="H174" i="3"/>
  <c r="H165" i="3"/>
  <c r="K163" i="3"/>
  <c r="L153" i="3"/>
  <c r="L121" i="3"/>
  <c r="L89" i="3"/>
  <c r="L57" i="3"/>
  <c r="L25" i="3"/>
  <c r="I59" i="3"/>
  <c r="K59" i="3"/>
  <c r="H59" i="3"/>
  <c r="F59" i="3"/>
  <c r="L59" i="3"/>
  <c r="I27" i="3"/>
  <c r="K27" i="3"/>
  <c r="H27" i="3"/>
  <c r="F27" i="3"/>
  <c r="L27" i="3"/>
  <c r="D15" i="7"/>
  <c r="C19" i="7"/>
  <c r="Q36" i="7"/>
  <c r="N49" i="7"/>
  <c r="N22" i="7"/>
  <c r="C12" i="7"/>
  <c r="C16" i="7"/>
  <c r="D18" i="7"/>
  <c r="H9" i="7"/>
  <c r="M22" i="7"/>
  <c r="I178" i="3"/>
  <c r="K167" i="3"/>
  <c r="G157" i="3"/>
  <c r="L157" i="3"/>
  <c r="G141" i="3"/>
  <c r="L141" i="3"/>
  <c r="G125" i="3"/>
  <c r="L125" i="3"/>
  <c r="G109" i="3"/>
  <c r="L109" i="3"/>
  <c r="G93" i="3"/>
  <c r="L93" i="3"/>
  <c r="G77" i="3"/>
  <c r="L77" i="3"/>
  <c r="G61" i="3"/>
  <c r="L61" i="3"/>
  <c r="G45" i="3"/>
  <c r="L45" i="3"/>
  <c r="G29" i="3"/>
  <c r="K29" i="3"/>
  <c r="L29" i="3"/>
  <c r="I147" i="3"/>
  <c r="K147" i="3"/>
  <c r="H147" i="3"/>
  <c r="F147" i="3"/>
  <c r="L147" i="3"/>
  <c r="I131" i="3"/>
  <c r="K131" i="3"/>
  <c r="H131" i="3"/>
  <c r="F131" i="3"/>
  <c r="L131" i="3"/>
  <c r="I115" i="3"/>
  <c r="K115" i="3"/>
  <c r="H115" i="3"/>
  <c r="F115" i="3"/>
  <c r="L115" i="3"/>
  <c r="I99" i="3"/>
  <c r="K99" i="3"/>
  <c r="H99" i="3"/>
  <c r="F99" i="3"/>
  <c r="L99" i="3"/>
  <c r="I83" i="3"/>
  <c r="K83" i="3"/>
  <c r="H83" i="3"/>
  <c r="F83" i="3"/>
  <c r="L83" i="3"/>
  <c r="F63" i="3"/>
  <c r="J63" i="3"/>
  <c r="H63" i="3"/>
  <c r="I63" i="3"/>
  <c r="F31" i="3"/>
  <c r="J31" i="3"/>
  <c r="H31" i="3"/>
  <c r="I31" i="3"/>
  <c r="M44" i="7"/>
  <c r="N44" i="7"/>
  <c r="Q44" i="7"/>
  <c r="N35" i="7"/>
  <c r="Q35" i="7"/>
  <c r="M35" i="7"/>
  <c r="I67" i="3"/>
  <c r="K67" i="3"/>
  <c r="H67" i="3"/>
  <c r="F67" i="3"/>
  <c r="L67" i="3"/>
  <c r="I35" i="3"/>
  <c r="K35" i="3"/>
  <c r="H35" i="3"/>
  <c r="F35" i="3"/>
  <c r="L35" i="3"/>
  <c r="M39" i="7"/>
  <c r="G30" i="7"/>
  <c r="C11" i="7"/>
  <c r="C15" i="7"/>
  <c r="C18" i="7"/>
  <c r="O30" i="7"/>
  <c r="M25" i="7"/>
  <c r="Q25" i="7"/>
  <c r="N25" i="7"/>
  <c r="G336" i="8"/>
  <c r="H336" i="8"/>
  <c r="K161" i="3"/>
  <c r="G161" i="3"/>
  <c r="K145" i="3"/>
  <c r="G145" i="3"/>
  <c r="K129" i="3"/>
  <c r="G129" i="3"/>
  <c r="K113" i="3"/>
  <c r="G113" i="3"/>
  <c r="K97" i="3"/>
  <c r="G97" i="3"/>
  <c r="K81" i="3"/>
  <c r="G81" i="3"/>
  <c r="K65" i="3"/>
  <c r="G65" i="3"/>
  <c r="K49" i="3"/>
  <c r="G49" i="3"/>
  <c r="K33" i="3"/>
  <c r="G33" i="3"/>
  <c r="J67" i="3"/>
  <c r="J35" i="3"/>
  <c r="F151" i="3"/>
  <c r="J151" i="3"/>
  <c r="H151" i="3"/>
  <c r="I151" i="3"/>
  <c r="F135" i="3"/>
  <c r="J135" i="3"/>
  <c r="H135" i="3"/>
  <c r="I135" i="3"/>
  <c r="F119" i="3"/>
  <c r="J119" i="3"/>
  <c r="H119" i="3"/>
  <c r="I119" i="3"/>
  <c r="F103" i="3"/>
  <c r="J103" i="3"/>
  <c r="H103" i="3"/>
  <c r="I103" i="3"/>
  <c r="F87" i="3"/>
  <c r="J87" i="3"/>
  <c r="H87" i="3"/>
  <c r="I87" i="3"/>
  <c r="F71" i="3"/>
  <c r="J71" i="3"/>
  <c r="H71" i="3"/>
  <c r="I71" i="3"/>
  <c r="F39" i="3"/>
  <c r="J39" i="3"/>
  <c r="H39" i="3"/>
  <c r="I39" i="3"/>
  <c r="M43" i="7"/>
  <c r="G320" i="8"/>
  <c r="H320" i="8"/>
  <c r="H197" i="3"/>
  <c r="K195" i="3"/>
  <c r="I182" i="3"/>
  <c r="J173" i="3"/>
  <c r="J164" i="3"/>
  <c r="L137" i="3"/>
  <c r="L105" i="3"/>
  <c r="L73" i="3"/>
  <c r="L41" i="3"/>
  <c r="K141" i="3"/>
  <c r="K77" i="3"/>
  <c r="I43" i="3"/>
  <c r="K43" i="3"/>
  <c r="H43" i="3"/>
  <c r="F43" i="3"/>
  <c r="L43" i="3"/>
  <c r="M47" i="7"/>
  <c r="N47" i="7"/>
  <c r="N38" i="7"/>
  <c r="Q38" i="7"/>
  <c r="M38" i="7"/>
  <c r="M33" i="7"/>
  <c r="Q33" i="7"/>
  <c r="O22" i="7"/>
  <c r="Q22" i="7"/>
  <c r="K160" i="3"/>
  <c r="K152" i="3"/>
  <c r="K144" i="3"/>
  <c r="K136" i="3"/>
  <c r="K128" i="3"/>
  <c r="K120" i="3"/>
  <c r="K112" i="3"/>
  <c r="K104" i="3"/>
  <c r="K96" i="3"/>
  <c r="K88" i="3"/>
  <c r="K80" i="3"/>
  <c r="K72" i="3"/>
  <c r="K64" i="3"/>
  <c r="K56" i="3"/>
  <c r="K48" i="3"/>
  <c r="K40" i="3"/>
  <c r="K32" i="3"/>
  <c r="K24" i="3"/>
  <c r="D16" i="7"/>
  <c r="D19" i="7"/>
  <c r="O48" i="7"/>
  <c r="Q48" i="7"/>
  <c r="Q42" i="7"/>
  <c r="O32" i="7"/>
  <c r="Q32" i="7"/>
  <c r="Q26" i="7"/>
  <c r="G339" i="8"/>
  <c r="I336" i="8"/>
  <c r="J336" i="8"/>
  <c r="F332" i="8"/>
  <c r="H332" i="8"/>
  <c r="G328" i="8"/>
  <c r="H324" i="8"/>
  <c r="G322" i="8"/>
  <c r="G317" i="8"/>
  <c r="G307" i="8"/>
  <c r="I304" i="8"/>
  <c r="J304" i="8"/>
  <c r="F300" i="8"/>
  <c r="H300" i="8"/>
  <c r="G296" i="8"/>
  <c r="F292" i="8"/>
  <c r="H292" i="8"/>
  <c r="G280" i="8"/>
  <c r="G278" i="8"/>
  <c r="F275" i="8"/>
  <c r="H275" i="8"/>
  <c r="I263" i="8"/>
  <c r="J263" i="8"/>
  <c r="G261" i="8"/>
  <c r="I256" i="8"/>
  <c r="J256" i="8"/>
  <c r="F255" i="8"/>
  <c r="H255" i="8"/>
  <c r="F249" i="8"/>
  <c r="H249" i="8"/>
  <c r="G249" i="8"/>
  <c r="I249" i="8"/>
  <c r="J249" i="8"/>
  <c r="G335" i="8"/>
  <c r="I334" i="8"/>
  <c r="J334" i="8"/>
  <c r="I327" i="8"/>
  <c r="J327" i="8"/>
  <c r="G318" i="8"/>
  <c r="G313" i="8"/>
  <c r="G303" i="8"/>
  <c r="I302" i="8"/>
  <c r="J302" i="8"/>
  <c r="I295" i="8"/>
  <c r="J295" i="8"/>
  <c r="G289" i="8"/>
  <c r="F283" i="8"/>
  <c r="H283" i="8"/>
  <c r="I280" i="8"/>
  <c r="J280" i="8"/>
  <c r="F279" i="8"/>
  <c r="H279" i="8"/>
  <c r="G279" i="8"/>
  <c r="F276" i="8"/>
  <c r="H276" i="8"/>
  <c r="I276" i="8"/>
  <c r="J276" i="8"/>
  <c r="G265" i="8"/>
  <c r="J162" i="3"/>
  <c r="J154" i="3"/>
  <c r="G314" i="8"/>
  <c r="I298" i="8"/>
  <c r="J298" i="8"/>
  <c r="G291" i="8"/>
  <c r="F291" i="8"/>
  <c r="H291" i="8"/>
  <c r="I287" i="8"/>
  <c r="J287" i="8"/>
  <c r="G259" i="8"/>
  <c r="F259" i="8"/>
  <c r="H259" i="8"/>
  <c r="I252" i="8"/>
  <c r="J252" i="8"/>
  <c r="V6" i="7"/>
  <c r="O21" i="7"/>
  <c r="Q21" i="7"/>
  <c r="O25" i="7"/>
  <c r="O29" i="7"/>
  <c r="Q29" i="7"/>
  <c r="O33" i="7"/>
  <c r="O37" i="7"/>
  <c r="Q37" i="7"/>
  <c r="O41" i="7"/>
  <c r="Q41" i="7"/>
  <c r="O45" i="7"/>
  <c r="Q45" i="7"/>
  <c r="O49" i="7"/>
  <c r="Q49" i="7"/>
  <c r="V15" i="7"/>
  <c r="V2" i="7"/>
  <c r="V11" i="7"/>
  <c r="O23" i="7"/>
  <c r="Q23" i="7"/>
  <c r="O27" i="7"/>
  <c r="Q27" i="7"/>
  <c r="O31" i="7"/>
  <c r="Q31" i="7"/>
  <c r="O35" i="7"/>
  <c r="O39" i="7"/>
  <c r="Q39" i="7"/>
  <c r="O43" i="7"/>
  <c r="Q43" i="7"/>
  <c r="O47" i="7"/>
  <c r="Q47" i="7"/>
  <c r="V17" i="7"/>
  <c r="G327" i="8"/>
  <c r="G316" i="8"/>
  <c r="G310" i="8"/>
  <c r="G295" i="8"/>
  <c r="I289" i="8"/>
  <c r="J289" i="8"/>
  <c r="G288" i="8"/>
  <c r="F263" i="8"/>
  <c r="H263" i="8"/>
  <c r="F260" i="8"/>
  <c r="H260" i="8"/>
  <c r="I260" i="8"/>
  <c r="J260" i="8"/>
  <c r="F252" i="8"/>
  <c r="H252" i="8"/>
  <c r="V8" i="7"/>
  <c r="H340" i="8"/>
  <c r="G338" i="8"/>
  <c r="G333" i="8"/>
  <c r="G323" i="8"/>
  <c r="I320" i="8"/>
  <c r="J320" i="8"/>
  <c r="F316" i="8"/>
  <c r="H316" i="8"/>
  <c r="H308" i="8"/>
  <c r="G306" i="8"/>
  <c r="G301" i="8"/>
  <c r="I288" i="8"/>
  <c r="J288" i="8"/>
  <c r="G287" i="8"/>
  <c r="G285" i="8"/>
  <c r="G273" i="8"/>
  <c r="G266" i="8"/>
  <c r="F250" i="8"/>
  <c r="H250" i="8"/>
  <c r="G250" i="8"/>
  <c r="F248" i="8"/>
  <c r="H248" i="8"/>
  <c r="O50" i="7"/>
  <c r="Q50" i="7"/>
  <c r="V7" i="7"/>
  <c r="G334" i="8"/>
  <c r="G329" i="8"/>
  <c r="G302" i="8"/>
  <c r="G297" i="8"/>
  <c r="G293" i="8"/>
  <c r="G270" i="8"/>
  <c r="F267" i="8"/>
  <c r="H267" i="8"/>
  <c r="I253" i="8"/>
  <c r="J253" i="8"/>
  <c r="V5" i="7"/>
  <c r="I339" i="8"/>
  <c r="J339" i="8"/>
  <c r="G330" i="8"/>
  <c r="I314" i="8"/>
  <c r="J314" i="8"/>
  <c r="I307" i="8"/>
  <c r="J307" i="8"/>
  <c r="G298" i="8"/>
  <c r="G286" i="8"/>
  <c r="F271" i="8"/>
  <c r="H271" i="8"/>
  <c r="G271" i="8"/>
  <c r="F268" i="8"/>
  <c r="H268" i="8"/>
  <c r="I268" i="8"/>
  <c r="J268" i="8"/>
  <c r="M32" i="7"/>
  <c r="V16" i="7"/>
  <c r="O38" i="7"/>
  <c r="V4" i="7"/>
  <c r="G332" i="8"/>
  <c r="G326" i="8"/>
  <c r="F318" i="8"/>
  <c r="H318" i="8"/>
  <c r="I317" i="8"/>
  <c r="J317" i="8"/>
  <c r="G311" i="8"/>
  <c r="G294" i="8"/>
  <c r="G292" i="8"/>
  <c r="F284" i="8"/>
  <c r="G274" i="8"/>
  <c r="I262" i="8"/>
  <c r="J262" i="8"/>
  <c r="G256" i="8"/>
  <c r="G254" i="8"/>
  <c r="F241" i="8"/>
  <c r="H241" i="8"/>
  <c r="I237" i="8"/>
  <c r="J237" i="8"/>
  <c r="I227" i="8"/>
  <c r="J227" i="8"/>
  <c r="G215" i="8"/>
  <c r="G210" i="8"/>
  <c r="G200" i="8"/>
  <c r="I197" i="8"/>
  <c r="J197" i="8"/>
  <c r="F193" i="8"/>
  <c r="H193" i="8"/>
  <c r="G183" i="8"/>
  <c r="G178" i="8"/>
  <c r="G168" i="8"/>
  <c r="I165" i="8"/>
  <c r="J165" i="8"/>
  <c r="I160" i="8"/>
  <c r="J160" i="8"/>
  <c r="F159" i="8"/>
  <c r="H159" i="8"/>
  <c r="G159" i="8"/>
  <c r="G152" i="8"/>
  <c r="F120" i="8"/>
  <c r="H120" i="8"/>
  <c r="G118" i="8"/>
  <c r="H118" i="8"/>
  <c r="G12" i="8"/>
  <c r="G13" i="8"/>
  <c r="I195" i="8"/>
  <c r="J195" i="8"/>
  <c r="I188" i="8"/>
  <c r="J188" i="8"/>
  <c r="G179" i="8"/>
  <c r="F143" i="8"/>
  <c r="H143" i="8"/>
  <c r="G143" i="8"/>
  <c r="G138" i="8"/>
  <c r="H138" i="8"/>
  <c r="G94" i="8"/>
  <c r="I231" i="8"/>
  <c r="J231" i="8"/>
  <c r="G227" i="8"/>
  <c r="G213" i="8"/>
  <c r="G207" i="8"/>
  <c r="G181" i="8"/>
  <c r="G175" i="8"/>
  <c r="F163" i="8"/>
  <c r="H163" i="8"/>
  <c r="G163" i="8"/>
  <c r="G154" i="8"/>
  <c r="H154" i="8"/>
  <c r="I148" i="8"/>
  <c r="J148" i="8"/>
  <c r="F148" i="8"/>
  <c r="H148" i="8"/>
  <c r="G140" i="8"/>
  <c r="I140" i="8"/>
  <c r="J140" i="8"/>
  <c r="F140" i="8"/>
  <c r="H140" i="8"/>
  <c r="G130" i="8"/>
  <c r="H130" i="8"/>
  <c r="I113" i="8"/>
  <c r="J113" i="8"/>
  <c r="F110" i="8"/>
  <c r="H110" i="8"/>
  <c r="G251" i="8"/>
  <c r="G242" i="8"/>
  <c r="G240" i="8"/>
  <c r="G229" i="8"/>
  <c r="G223" i="8"/>
  <c r="H222" i="8"/>
  <c r="G220" i="8"/>
  <c r="G203" i="8"/>
  <c r="G188" i="8"/>
  <c r="G177" i="8"/>
  <c r="G171" i="8"/>
  <c r="I154" i="8"/>
  <c r="J154" i="8"/>
  <c r="G150" i="8"/>
  <c r="H150" i="8"/>
  <c r="G132" i="8"/>
  <c r="I132" i="8"/>
  <c r="J132" i="8"/>
  <c r="F132" i="8"/>
  <c r="H132" i="8"/>
  <c r="G122" i="8"/>
  <c r="H122" i="8"/>
  <c r="F108" i="8"/>
  <c r="H108" i="8"/>
  <c r="G247" i="8"/>
  <c r="G216" i="8"/>
  <c r="I213" i="8"/>
  <c r="J213" i="8"/>
  <c r="F209" i="8"/>
  <c r="H209" i="8"/>
  <c r="G199" i="8"/>
  <c r="G194" i="8"/>
  <c r="G184" i="8"/>
  <c r="I181" i="8"/>
  <c r="J181" i="8"/>
  <c r="F177" i="8"/>
  <c r="H177" i="8"/>
  <c r="G167" i="8"/>
  <c r="G157" i="8"/>
  <c r="G146" i="8"/>
  <c r="H146" i="8"/>
  <c r="I124" i="8"/>
  <c r="J124" i="8"/>
  <c r="F124" i="8"/>
  <c r="H124" i="8"/>
  <c r="I239" i="8"/>
  <c r="J239" i="8"/>
  <c r="I230" i="8"/>
  <c r="J230" i="8"/>
  <c r="I228" i="8"/>
  <c r="J228" i="8"/>
  <c r="I211" i="8"/>
  <c r="J211" i="8"/>
  <c r="G195" i="8"/>
  <c r="G158" i="8"/>
  <c r="H158" i="8"/>
  <c r="I146" i="8"/>
  <c r="J146" i="8"/>
  <c r="G142" i="8"/>
  <c r="H142" i="8"/>
  <c r="G116" i="8"/>
  <c r="I116" i="8"/>
  <c r="J116" i="8"/>
  <c r="F116" i="8"/>
  <c r="H116" i="8"/>
  <c r="G114" i="8"/>
  <c r="H114" i="8"/>
  <c r="I111" i="8"/>
  <c r="J111" i="8"/>
  <c r="H107" i="8"/>
  <c r="G107" i="8"/>
  <c r="I13" i="8"/>
  <c r="I12" i="8"/>
  <c r="G237" i="8"/>
  <c r="G231" i="8"/>
  <c r="I214" i="8"/>
  <c r="J214" i="8"/>
  <c r="G197" i="8"/>
  <c r="G191" i="8"/>
  <c r="I182" i="8"/>
  <c r="J182" i="8"/>
  <c r="G165" i="8"/>
  <c r="F136" i="8"/>
  <c r="H136" i="8"/>
  <c r="G134" i="8"/>
  <c r="H134" i="8"/>
  <c r="F239" i="8"/>
  <c r="H239" i="8"/>
  <c r="I234" i="8"/>
  <c r="J234" i="8"/>
  <c r="G228" i="8"/>
  <c r="G219" i="8"/>
  <c r="F211" i="8"/>
  <c r="H211" i="8"/>
  <c r="I210" i="8"/>
  <c r="J210" i="8"/>
  <c r="G204" i="8"/>
  <c r="G193" i="8"/>
  <c r="G187" i="8"/>
  <c r="F179" i="8"/>
  <c r="H179" i="8"/>
  <c r="I178" i="8"/>
  <c r="J178" i="8"/>
  <c r="G172" i="8"/>
  <c r="I164" i="8"/>
  <c r="J164" i="8"/>
  <c r="G162" i="8"/>
  <c r="H162" i="8"/>
  <c r="G160" i="8"/>
  <c r="I156" i="8"/>
  <c r="J156" i="8"/>
  <c r="F156" i="8"/>
  <c r="F151" i="8"/>
  <c r="H151" i="8"/>
  <c r="G151" i="8"/>
  <c r="I143" i="8"/>
  <c r="J143" i="8"/>
  <c r="F128" i="8"/>
  <c r="H128" i="8"/>
  <c r="G128" i="8"/>
  <c r="G126" i="8"/>
  <c r="H126" i="8"/>
  <c r="G102" i="8"/>
  <c r="H102" i="8"/>
  <c r="G135" i="8"/>
  <c r="G127" i="8"/>
  <c r="G119" i="8"/>
  <c r="G111" i="8"/>
  <c r="G101" i="8"/>
  <c r="F94" i="8"/>
  <c r="H94" i="8"/>
  <c r="G90" i="8"/>
  <c r="I84" i="8"/>
  <c r="J84" i="8"/>
  <c r="I68" i="8"/>
  <c r="J68" i="8" s="1"/>
  <c r="I46" i="8"/>
  <c r="J46" i="8" s="1"/>
  <c r="I32" i="8"/>
  <c r="J32" i="8" s="1"/>
  <c r="I24" i="8"/>
  <c r="J24" i="8" s="1"/>
  <c r="G112" i="8"/>
  <c r="G97" i="8"/>
  <c r="I94" i="8"/>
  <c r="J94" i="8"/>
  <c r="F90" i="8"/>
  <c r="H90" i="8"/>
  <c r="I89" i="8"/>
  <c r="J89" i="8"/>
  <c r="G83" i="8"/>
  <c r="F81" i="8"/>
  <c r="H81" i="8" s="1"/>
  <c r="F65" i="8"/>
  <c r="D12" i="8"/>
  <c r="G22" i="8"/>
  <c r="G23" i="8"/>
  <c r="I92" i="8"/>
  <c r="J92" i="8"/>
  <c r="G104" i="8"/>
  <c r="I95" i="8"/>
  <c r="J95" i="8"/>
  <c r="K13" i="8"/>
  <c r="G155" i="8"/>
  <c r="G147" i="8"/>
  <c r="G139" i="8"/>
  <c r="G131" i="8"/>
  <c r="G123" i="8"/>
  <c r="G115" i="8"/>
  <c r="G106" i="8"/>
  <c r="G100" i="8"/>
  <c r="G95" i="8"/>
  <c r="G88" i="8"/>
  <c r="I76" i="8"/>
  <c r="J76" i="8" s="1"/>
  <c r="G72" i="8"/>
  <c r="I60" i="8"/>
  <c r="J60" i="8" s="1"/>
  <c r="G57" i="8"/>
  <c r="O13" i="8"/>
  <c r="I30" i="8"/>
  <c r="J30" i="8" s="1"/>
  <c r="I44" i="8"/>
  <c r="J44" i="8" s="1"/>
  <c r="I36" i="8"/>
  <c r="J36" i="8" s="1"/>
  <c r="I28" i="8"/>
  <c r="J28" i="8" s="1"/>
  <c r="E13" i="8"/>
  <c r="G40" i="8"/>
  <c r="H13" i="8"/>
  <c r="G113" i="8"/>
  <c r="I110" i="8"/>
  <c r="J110" i="8"/>
  <c r="F106" i="8"/>
  <c r="H106" i="8"/>
  <c r="G96" i="8"/>
  <c r="G91" i="8"/>
  <c r="I62" i="8"/>
  <c r="J62" i="8" s="1"/>
  <c r="G31" i="8"/>
  <c r="F12" i="8"/>
  <c r="G92" i="8"/>
  <c r="G62" i="8"/>
  <c r="K336" i="11"/>
  <c r="J335" i="11"/>
  <c r="I334" i="11"/>
  <c r="G332" i="11"/>
  <c r="F331" i="11"/>
  <c r="K328" i="11"/>
  <c r="J327" i="11"/>
  <c r="I326" i="11"/>
  <c r="G324" i="11"/>
  <c r="F323" i="11"/>
  <c r="K320" i="11"/>
  <c r="J319" i="11"/>
  <c r="I318" i="11"/>
  <c r="G316" i="11"/>
  <c r="F315" i="11"/>
  <c r="K312" i="11"/>
  <c r="J311" i="11"/>
  <c r="I310" i="11"/>
  <c r="G308" i="11"/>
  <c r="F307" i="11"/>
  <c r="K304" i="11"/>
  <c r="J303" i="11"/>
  <c r="I302" i="11"/>
  <c r="G300" i="11"/>
  <c r="F299" i="11"/>
  <c r="K296" i="11"/>
  <c r="J295" i="11"/>
  <c r="I294" i="11"/>
  <c r="G292" i="11"/>
  <c r="F291" i="11"/>
  <c r="K288" i="11"/>
  <c r="J287" i="11"/>
  <c r="I286" i="11"/>
  <c r="G284" i="11"/>
  <c r="F283" i="11"/>
  <c r="K280" i="11"/>
  <c r="J279" i="11"/>
  <c r="I278" i="11"/>
  <c r="G276" i="11"/>
  <c r="F275" i="11"/>
  <c r="K272" i="11"/>
  <c r="J271" i="11"/>
  <c r="I270" i="11"/>
  <c r="I266" i="11"/>
  <c r="F265" i="11"/>
  <c r="L264" i="11"/>
  <c r="G259" i="11"/>
  <c r="J257" i="11"/>
  <c r="J255" i="11"/>
  <c r="J254" i="11"/>
  <c r="F254" i="11"/>
  <c r="J251" i="11"/>
  <c r="F250" i="11"/>
  <c r="J250" i="11"/>
  <c r="H239" i="11"/>
  <c r="L238" i="11"/>
  <c r="F237" i="11"/>
  <c r="K236" i="11"/>
  <c r="L234" i="11"/>
  <c r="F233" i="11"/>
  <c r="K232" i="11"/>
  <c r="K230" i="11"/>
  <c r="K226" i="11"/>
  <c r="L219" i="11"/>
  <c r="G219" i="11"/>
  <c r="K219" i="11"/>
  <c r="I335" i="11"/>
  <c r="H334" i="11"/>
  <c r="I327" i="11"/>
  <c r="H326" i="11"/>
  <c r="I319" i="11"/>
  <c r="H318" i="11"/>
  <c r="I311" i="11"/>
  <c r="H310" i="11"/>
  <c r="I303" i="11"/>
  <c r="H302" i="11"/>
  <c r="I295" i="11"/>
  <c r="H294" i="11"/>
  <c r="I287" i="11"/>
  <c r="H286" i="11"/>
  <c r="I279" i="11"/>
  <c r="H278" i="11"/>
  <c r="I271" i="11"/>
  <c r="H270" i="11"/>
  <c r="H266" i="11"/>
  <c r="K264" i="11"/>
  <c r="H257" i="11"/>
  <c r="I255" i="11"/>
  <c r="I251" i="11"/>
  <c r="L246" i="11"/>
  <c r="L242" i="11"/>
  <c r="K240" i="11"/>
  <c r="K238" i="11"/>
  <c r="K234" i="11"/>
  <c r="K231" i="11"/>
  <c r="G231" i="11"/>
  <c r="G227" i="11"/>
  <c r="K227" i="11"/>
  <c r="H335" i="11"/>
  <c r="L331" i="11"/>
  <c r="K330" i="11"/>
  <c r="H327" i="11"/>
  <c r="L323" i="11"/>
  <c r="K322" i="11"/>
  <c r="H319" i="11"/>
  <c r="L315" i="11"/>
  <c r="K314" i="11"/>
  <c r="H311" i="11"/>
  <c r="L307" i="11"/>
  <c r="K306" i="11"/>
  <c r="H303" i="11"/>
  <c r="L299" i="11"/>
  <c r="K298" i="11"/>
  <c r="H295" i="11"/>
  <c r="L291" i="11"/>
  <c r="K290" i="11"/>
  <c r="H287" i="11"/>
  <c r="L283" i="11"/>
  <c r="K282" i="11"/>
  <c r="H279" i="11"/>
  <c r="L275" i="11"/>
  <c r="K274" i="11"/>
  <c r="H271" i="11"/>
  <c r="L262" i="11"/>
  <c r="H255" i="11"/>
  <c r="H251" i="11"/>
  <c r="K246" i="11"/>
  <c r="K242" i="11"/>
  <c r="K239" i="11"/>
  <c r="G239" i="11"/>
  <c r="I238" i="11"/>
  <c r="G235" i="11"/>
  <c r="K235" i="11"/>
  <c r="I234" i="11"/>
  <c r="L229" i="11"/>
  <c r="L225" i="11"/>
  <c r="J222" i="11"/>
  <c r="G221" i="11"/>
  <c r="L221" i="11"/>
  <c r="I220" i="11"/>
  <c r="K220" i="11"/>
  <c r="L220" i="11"/>
  <c r="F220" i="11"/>
  <c r="I217" i="11"/>
  <c r="G335" i="11"/>
  <c r="F334" i="11"/>
  <c r="L332" i="11"/>
  <c r="K331" i="11"/>
  <c r="J330" i="11"/>
  <c r="G327" i="11"/>
  <c r="F326" i="11"/>
  <c r="L324" i="11"/>
  <c r="K323" i="11"/>
  <c r="J322" i="11"/>
  <c r="G319" i="11"/>
  <c r="F318" i="11"/>
  <c r="L316" i="11"/>
  <c r="K315" i="11"/>
  <c r="J314" i="11"/>
  <c r="G311" i="11"/>
  <c r="F310" i="11"/>
  <c r="L308" i="11"/>
  <c r="K307" i="11"/>
  <c r="J306" i="11"/>
  <c r="G303" i="11"/>
  <c r="F302" i="11"/>
  <c r="L300" i="11"/>
  <c r="K299" i="11"/>
  <c r="J298" i="11"/>
  <c r="G295" i="11"/>
  <c r="F294" i="11"/>
  <c r="L292" i="11"/>
  <c r="K291" i="11"/>
  <c r="J290" i="11"/>
  <c r="G287" i="11"/>
  <c r="F286" i="11"/>
  <c r="L284" i="11"/>
  <c r="K283" i="11"/>
  <c r="J282" i="11"/>
  <c r="G279" i="11"/>
  <c r="F278" i="11"/>
  <c r="L276" i="11"/>
  <c r="K275" i="11"/>
  <c r="J274" i="11"/>
  <c r="G271" i="11"/>
  <c r="F270" i="11"/>
  <c r="K268" i="11"/>
  <c r="F266" i="11"/>
  <c r="L265" i="11"/>
  <c r="I264" i="11"/>
  <c r="K262" i="11"/>
  <c r="F257" i="11"/>
  <c r="F255" i="11"/>
  <c r="F251" i="11"/>
  <c r="K247" i="11"/>
  <c r="G247" i="11"/>
  <c r="G243" i="11"/>
  <c r="K243" i="11"/>
  <c r="L237" i="11"/>
  <c r="G232" i="11"/>
  <c r="K229" i="11"/>
  <c r="G228" i="11"/>
  <c r="J224" i="11"/>
  <c r="F224" i="11"/>
  <c r="J221" i="11"/>
  <c r="F221" i="11"/>
  <c r="H221" i="11"/>
  <c r="G336" i="11"/>
  <c r="I330" i="11"/>
  <c r="G328" i="11"/>
  <c r="I322" i="11"/>
  <c r="G320" i="11"/>
  <c r="I314" i="11"/>
  <c r="G312" i="11"/>
  <c r="I306" i="11"/>
  <c r="G304" i="11"/>
  <c r="I298" i="11"/>
  <c r="G296" i="11"/>
  <c r="I290" i="11"/>
  <c r="G288" i="11"/>
  <c r="I282" i="11"/>
  <c r="G280" i="11"/>
  <c r="I274" i="11"/>
  <c r="G272" i="11"/>
  <c r="K265" i="11"/>
  <c r="J262" i="11"/>
  <c r="L259" i="11"/>
  <c r="H258" i="11"/>
  <c r="K255" i="11"/>
  <c r="G255" i="11"/>
  <c r="I254" i="11"/>
  <c r="G251" i="11"/>
  <c r="K251" i="11"/>
  <c r="I250" i="11"/>
  <c r="L245" i="11"/>
  <c r="L241" i="11"/>
  <c r="G240" i="11"/>
  <c r="K237" i="11"/>
  <c r="G236" i="11"/>
  <c r="K233" i="11"/>
  <c r="L231" i="11"/>
  <c r="J229" i="11"/>
  <c r="L227" i="11"/>
  <c r="L223" i="11"/>
  <c r="G223" i="11"/>
  <c r="K223" i="11"/>
  <c r="K222" i="11"/>
  <c r="G222" i="11"/>
  <c r="J230" i="11"/>
  <c r="F230" i="11"/>
  <c r="H229" i="11"/>
  <c r="F226" i="11"/>
  <c r="J226" i="11"/>
  <c r="I222" i="11"/>
  <c r="H222" i="11"/>
  <c r="K217" i="11"/>
  <c r="J238" i="11"/>
  <c r="F238" i="11"/>
  <c r="F234" i="11"/>
  <c r="J234" i="11"/>
  <c r="G218" i="11"/>
  <c r="K218" i="11"/>
  <c r="L218" i="11"/>
  <c r="F217" i="11"/>
  <c r="J217" i="11"/>
  <c r="L217" i="11"/>
  <c r="G268" i="11"/>
  <c r="K266" i="11"/>
  <c r="K257" i="11"/>
  <c r="J246" i="11"/>
  <c r="F246" i="11"/>
  <c r="H245" i="11"/>
  <c r="F242" i="11"/>
  <c r="J242" i="11"/>
  <c r="H241" i="11"/>
  <c r="L230" i="11"/>
  <c r="F229" i="11"/>
  <c r="K228" i="11"/>
  <c r="L226" i="11"/>
  <c r="H218" i="11"/>
  <c r="F218" i="11"/>
  <c r="I225" i="11"/>
  <c r="G74" i="11"/>
  <c r="K74" i="11"/>
  <c r="L74" i="11"/>
  <c r="G64" i="11"/>
  <c r="K64" i="11"/>
  <c r="N13" i="11"/>
  <c r="N12" i="11"/>
  <c r="K94" i="11"/>
  <c r="G94" i="11"/>
  <c r="L94" i="11"/>
  <c r="K114" i="11"/>
  <c r="L114" i="11"/>
  <c r="G114" i="11"/>
  <c r="P12" i="11"/>
  <c r="O12" i="11"/>
  <c r="K12" i="11"/>
  <c r="G30" i="11"/>
  <c r="H194" i="11"/>
  <c r="I194" i="11"/>
  <c r="J194" i="11"/>
  <c r="K194" i="11"/>
  <c r="F194" i="11"/>
  <c r="L194" i="11"/>
  <c r="H122" i="11"/>
  <c r="I122" i="11"/>
  <c r="J122" i="11"/>
  <c r="L122" i="11"/>
  <c r="K122" i="11"/>
  <c r="Q13" i="11"/>
  <c r="G50" i="11"/>
  <c r="C12" i="11"/>
  <c r="C13" i="11"/>
  <c r="L213" i="11"/>
  <c r="L185" i="11"/>
  <c r="L165" i="11"/>
  <c r="L137" i="11"/>
  <c r="L65" i="11"/>
  <c r="K149" i="11"/>
  <c r="K138" i="11"/>
  <c r="K117" i="11"/>
  <c r="K105" i="11"/>
  <c r="L105" i="11"/>
  <c r="K100" i="11"/>
  <c r="G100" i="11"/>
  <c r="K41" i="11"/>
  <c r="L41" i="11"/>
  <c r="G36" i="11"/>
  <c r="J12" i="11"/>
  <c r="J13" i="11"/>
  <c r="H162" i="11"/>
  <c r="I162" i="11"/>
  <c r="J162" i="11"/>
  <c r="H90" i="11"/>
  <c r="I90" i="11"/>
  <c r="J90" i="11"/>
  <c r="J194" i="9"/>
  <c r="J233" i="9"/>
  <c r="K213" i="11"/>
  <c r="K60" i="11"/>
  <c r="G60" i="11"/>
  <c r="L60" i="11"/>
  <c r="H178" i="11"/>
  <c r="I178" i="11"/>
  <c r="K178" i="11"/>
  <c r="L178" i="11"/>
  <c r="F178" i="11"/>
  <c r="H106" i="11"/>
  <c r="I106" i="11"/>
  <c r="J106" i="11"/>
  <c r="L209" i="11"/>
  <c r="L62" i="11"/>
  <c r="K209" i="11"/>
  <c r="K177" i="11"/>
  <c r="K108" i="11"/>
  <c r="G108" i="11"/>
  <c r="K44" i="11"/>
  <c r="G44" i="11"/>
  <c r="H210" i="11"/>
  <c r="I210" i="11"/>
  <c r="F210" i="11"/>
  <c r="K210" i="11"/>
  <c r="H138" i="11"/>
  <c r="I138" i="11"/>
  <c r="J138" i="11"/>
  <c r="L181" i="11"/>
  <c r="L81" i="11"/>
  <c r="K153" i="11"/>
  <c r="K121" i="11"/>
  <c r="K62" i="11"/>
  <c r="K53" i="11"/>
  <c r="G205" i="11"/>
  <c r="G201" i="11"/>
  <c r="G197" i="11"/>
  <c r="G193" i="11"/>
  <c r="G189" i="11"/>
  <c r="G173" i="11"/>
  <c r="G165" i="11"/>
  <c r="G161" i="11"/>
  <c r="G137" i="11"/>
  <c r="G125" i="11"/>
  <c r="K68" i="11"/>
  <c r="G68" i="11"/>
  <c r="F106" i="11"/>
  <c r="H154" i="11"/>
  <c r="I154" i="11"/>
  <c r="J154" i="11"/>
  <c r="H98" i="11"/>
  <c r="I98" i="11"/>
  <c r="J98" i="11"/>
  <c r="F98" i="11"/>
  <c r="H26" i="11"/>
  <c r="I26" i="11"/>
  <c r="J26" i="11"/>
  <c r="K169" i="11"/>
  <c r="L169" i="11"/>
  <c r="K133" i="11"/>
  <c r="L133" i="11"/>
  <c r="G97" i="11"/>
  <c r="K97" i="11"/>
  <c r="L97" i="11"/>
  <c r="K92" i="11"/>
  <c r="G92" i="11"/>
  <c r="G82" i="11"/>
  <c r="G33" i="11"/>
  <c r="K33" i="11"/>
  <c r="L33" i="11"/>
  <c r="K28" i="11"/>
  <c r="G28" i="11"/>
  <c r="H170" i="11"/>
  <c r="I170" i="11"/>
  <c r="K170" i="11"/>
  <c r="J170" i="11"/>
  <c r="H114" i="11"/>
  <c r="I114" i="11"/>
  <c r="F114" i="11"/>
  <c r="O220" i="9"/>
  <c r="Q220" i="9" s="1"/>
  <c r="T220" i="9" s="1"/>
  <c r="G220" i="9"/>
  <c r="G106" i="11"/>
  <c r="K106" i="11"/>
  <c r="G96" i="11"/>
  <c r="K96" i="11"/>
  <c r="L96" i="11"/>
  <c r="G42" i="11"/>
  <c r="G32" i="11"/>
  <c r="K32" i="11"/>
  <c r="L32" i="11"/>
  <c r="H186" i="11"/>
  <c r="I186" i="11"/>
  <c r="J186" i="11"/>
  <c r="H130" i="11"/>
  <c r="I130" i="11"/>
  <c r="F130" i="11"/>
  <c r="J130" i="11"/>
  <c r="H58" i="11"/>
  <c r="J223" i="9"/>
  <c r="L205" i="11"/>
  <c r="G76" i="11"/>
  <c r="H202" i="11"/>
  <c r="I202" i="11"/>
  <c r="J202" i="11"/>
  <c r="H146" i="11"/>
  <c r="I146" i="11"/>
  <c r="F146" i="11"/>
  <c r="K146" i="11"/>
  <c r="H74" i="11"/>
  <c r="I74" i="11"/>
  <c r="J74" i="11"/>
  <c r="J219" i="9"/>
  <c r="J229" i="9"/>
  <c r="J199" i="11"/>
  <c r="J135" i="11"/>
  <c r="I213" i="11"/>
  <c r="H213" i="11"/>
  <c r="J203" i="11"/>
  <c r="F203" i="11"/>
  <c r="L203" i="11"/>
  <c r="I197" i="11"/>
  <c r="H197" i="11"/>
  <c r="J187" i="11"/>
  <c r="F187" i="11"/>
  <c r="L187" i="11"/>
  <c r="I181" i="11"/>
  <c r="H181" i="11"/>
  <c r="J171" i="11"/>
  <c r="F171" i="11"/>
  <c r="L171" i="11"/>
  <c r="I165" i="11"/>
  <c r="H165" i="11"/>
  <c r="J155" i="11"/>
  <c r="F155" i="11"/>
  <c r="L155" i="11"/>
  <c r="I149" i="11"/>
  <c r="H149" i="11"/>
  <c r="J139" i="11"/>
  <c r="F139" i="11"/>
  <c r="L139" i="11"/>
  <c r="I133" i="11"/>
  <c r="H133" i="11"/>
  <c r="J123" i="11"/>
  <c r="F123" i="11"/>
  <c r="L123" i="11"/>
  <c r="I117" i="11"/>
  <c r="H117" i="11"/>
  <c r="J107" i="11"/>
  <c r="F107" i="11"/>
  <c r="L107" i="11"/>
  <c r="I101" i="11"/>
  <c r="H101" i="11"/>
  <c r="J91" i="11"/>
  <c r="F91" i="11"/>
  <c r="L91" i="11"/>
  <c r="I85" i="11"/>
  <c r="H85" i="11"/>
  <c r="J75" i="11"/>
  <c r="F75" i="11"/>
  <c r="L75" i="11"/>
  <c r="J59" i="11"/>
  <c r="F59" i="11"/>
  <c r="L59" i="11"/>
  <c r="I53" i="11"/>
  <c r="H53" i="11"/>
  <c r="J27" i="11"/>
  <c r="F27" i="11"/>
  <c r="L27" i="11"/>
  <c r="J231" i="9"/>
  <c r="H201" i="11"/>
  <c r="J201" i="11"/>
  <c r="H185" i="11"/>
  <c r="J185" i="11"/>
  <c r="H169" i="11"/>
  <c r="J169" i="11"/>
  <c r="H153" i="11"/>
  <c r="J153" i="11"/>
  <c r="H137" i="11"/>
  <c r="J137" i="11"/>
  <c r="H121" i="11"/>
  <c r="J121" i="11"/>
  <c r="H105" i="11"/>
  <c r="J105" i="11"/>
  <c r="H89" i="11"/>
  <c r="J89" i="11"/>
  <c r="H73" i="11"/>
  <c r="J73" i="11"/>
  <c r="H41" i="11"/>
  <c r="J41" i="11"/>
  <c r="H25" i="11"/>
  <c r="J25" i="11"/>
  <c r="K116" i="11"/>
  <c r="G116" i="11"/>
  <c r="K84" i="11"/>
  <c r="G84" i="11"/>
  <c r="K52" i="11"/>
  <c r="G52" i="11"/>
  <c r="I209" i="11"/>
  <c r="I199" i="11"/>
  <c r="I177" i="11"/>
  <c r="I167" i="11"/>
  <c r="I145" i="11"/>
  <c r="I135" i="11"/>
  <c r="I113" i="11"/>
  <c r="I103" i="11"/>
  <c r="I81" i="11"/>
  <c r="I39" i="11"/>
  <c r="J181" i="11"/>
  <c r="J117" i="11"/>
  <c r="J53" i="11"/>
  <c r="H206" i="11"/>
  <c r="J206" i="11"/>
  <c r="F206" i="11"/>
  <c r="H190" i="11"/>
  <c r="J190" i="11"/>
  <c r="F190" i="11"/>
  <c r="H174" i="11"/>
  <c r="J174" i="11"/>
  <c r="F174" i="11"/>
  <c r="H158" i="11"/>
  <c r="J158" i="11"/>
  <c r="F158" i="11"/>
  <c r="H142" i="11"/>
  <c r="J142" i="11"/>
  <c r="F142" i="11"/>
  <c r="H126" i="11"/>
  <c r="J126" i="11"/>
  <c r="F126" i="11"/>
  <c r="H110" i="11"/>
  <c r="J110" i="11"/>
  <c r="F110" i="11"/>
  <c r="H94" i="11"/>
  <c r="J94" i="11"/>
  <c r="F94" i="11"/>
  <c r="H62" i="11"/>
  <c r="J62" i="11"/>
  <c r="F62" i="11"/>
  <c r="H46" i="11"/>
  <c r="J46" i="11"/>
  <c r="F46" i="11"/>
  <c r="F167" i="11"/>
  <c r="F103" i="11"/>
  <c r="F39" i="11"/>
  <c r="J211" i="11"/>
  <c r="F211" i="11"/>
  <c r="L211" i="11"/>
  <c r="I205" i="11"/>
  <c r="H205" i="11"/>
  <c r="J195" i="11"/>
  <c r="F195" i="11"/>
  <c r="L195" i="11"/>
  <c r="I189" i="11"/>
  <c r="H189" i="11"/>
  <c r="J179" i="11"/>
  <c r="F179" i="11"/>
  <c r="L179" i="11"/>
  <c r="I173" i="11"/>
  <c r="H173" i="11"/>
  <c r="J163" i="11"/>
  <c r="F163" i="11"/>
  <c r="L163" i="11"/>
  <c r="I157" i="11"/>
  <c r="H157" i="11"/>
  <c r="J147" i="11"/>
  <c r="F147" i="11"/>
  <c r="L147" i="11"/>
  <c r="I141" i="11"/>
  <c r="H141" i="11"/>
  <c r="J131" i="11"/>
  <c r="F131" i="11"/>
  <c r="L131" i="11"/>
  <c r="I125" i="11"/>
  <c r="H125" i="11"/>
  <c r="J115" i="11"/>
  <c r="F115" i="11"/>
  <c r="L115" i="11"/>
  <c r="I109" i="11"/>
  <c r="H109" i="11"/>
  <c r="J99" i="11"/>
  <c r="F99" i="11"/>
  <c r="L99" i="11"/>
  <c r="I93" i="11"/>
  <c r="H93" i="11"/>
  <c r="I77" i="11"/>
  <c r="H77" i="11"/>
  <c r="J67" i="11"/>
  <c r="F67" i="11"/>
  <c r="L67" i="11"/>
  <c r="I61" i="11"/>
  <c r="H61" i="11"/>
  <c r="F51" i="11"/>
  <c r="L51" i="11"/>
  <c r="H66" i="11"/>
  <c r="I66" i="11"/>
  <c r="H34" i="11"/>
  <c r="I34" i="11"/>
  <c r="H209" i="11"/>
  <c r="J209" i="11"/>
  <c r="H193" i="11"/>
  <c r="J193" i="11"/>
  <c r="H177" i="11"/>
  <c r="J177" i="11"/>
  <c r="H161" i="11"/>
  <c r="J161" i="11"/>
  <c r="H145" i="11"/>
  <c r="J145" i="11"/>
  <c r="H129" i="11"/>
  <c r="J129" i="11"/>
  <c r="H113" i="11"/>
  <c r="J113" i="11"/>
  <c r="H97" i="11"/>
  <c r="J97" i="11"/>
  <c r="H81" i="11"/>
  <c r="J81" i="11"/>
  <c r="H65" i="11"/>
  <c r="J65" i="11"/>
  <c r="H33" i="11"/>
  <c r="J33" i="11"/>
  <c r="F66" i="11"/>
  <c r="F34" i="11"/>
  <c r="J34" i="11"/>
  <c r="H214" i="11"/>
  <c r="J214" i="11"/>
  <c r="F214" i="11"/>
  <c r="H198" i="11"/>
  <c r="J198" i="11"/>
  <c r="F198" i="11"/>
  <c r="H182" i="11"/>
  <c r="J182" i="11"/>
  <c r="F182" i="11"/>
  <c r="H166" i="11"/>
  <c r="J166" i="11"/>
  <c r="F166" i="11"/>
  <c r="H150" i="11"/>
  <c r="J150" i="11"/>
  <c r="F150" i="11"/>
  <c r="H134" i="11"/>
  <c r="J134" i="11"/>
  <c r="F134" i="11"/>
  <c r="H118" i="11"/>
  <c r="J118" i="11"/>
  <c r="F118" i="11"/>
  <c r="H102" i="11"/>
  <c r="J102" i="11"/>
  <c r="F102" i="11"/>
  <c r="H86" i="11"/>
  <c r="J86" i="11"/>
  <c r="F86" i="11"/>
  <c r="H54" i="11"/>
  <c r="J54" i="11"/>
  <c r="F54" i="11"/>
  <c r="H38" i="11"/>
  <c r="J38" i="11"/>
  <c r="F38" i="11"/>
  <c r="G44" i="13"/>
  <c r="M38" i="13"/>
  <c r="U38" i="13"/>
  <c r="U49" i="13"/>
  <c r="J49" i="13"/>
  <c r="E59" i="12"/>
  <c r="G60" i="13"/>
  <c r="J54" i="13"/>
  <c r="U54" i="13"/>
  <c r="U37" i="13"/>
  <c r="M37" i="13"/>
  <c r="G36" i="13"/>
  <c r="E66" i="12"/>
  <c r="U58" i="13"/>
  <c r="M58" i="13"/>
  <c r="V53" i="13"/>
  <c r="J53" i="13"/>
  <c r="G52" i="13"/>
  <c r="U34" i="13"/>
  <c r="M34" i="13"/>
  <c r="U57" i="13"/>
  <c r="H57" i="13"/>
  <c r="G28" i="13"/>
  <c r="V50" i="13"/>
  <c r="H50" i="13"/>
  <c r="U33" i="13"/>
  <c r="M33" i="13"/>
  <c r="V99" i="13"/>
  <c r="U25" i="13"/>
  <c r="M21" i="13"/>
  <c r="G145" i="13"/>
  <c r="G142" i="13"/>
  <c r="G129" i="13"/>
  <c r="V94" i="13"/>
  <c r="M85" i="13"/>
  <c r="M79" i="13"/>
  <c r="M62" i="13"/>
  <c r="V56" i="13"/>
  <c r="U48" i="13"/>
  <c r="U32" i="13"/>
  <c r="M24" i="13"/>
  <c r="U24" i="13"/>
  <c r="G148" i="13"/>
  <c r="M135" i="13"/>
  <c r="G132" i="13"/>
  <c r="G125" i="13"/>
  <c r="G121" i="13"/>
  <c r="G117" i="13"/>
  <c r="V102" i="13"/>
  <c r="G212" i="13"/>
  <c r="G196" i="13"/>
  <c r="G180" i="13"/>
  <c r="G164" i="13"/>
  <c r="V153" i="13"/>
  <c r="I55" i="13"/>
  <c r="U55" i="13"/>
  <c r="J47" i="13"/>
  <c r="V47" i="13"/>
  <c r="V141" i="13"/>
  <c r="G138" i="13"/>
  <c r="G111" i="13"/>
  <c r="G220" i="13"/>
  <c r="U22" i="13"/>
  <c r="M22" i="13"/>
  <c r="D16" i="13"/>
  <c r="D19" i="13" s="1"/>
  <c r="M147" i="13"/>
  <c r="G144" i="13"/>
  <c r="M131" i="13"/>
  <c r="V110" i="13"/>
  <c r="G228" i="13"/>
  <c r="G200" i="13"/>
  <c r="G184" i="13"/>
  <c r="G168" i="13"/>
  <c r="O168" i="13"/>
  <c r="Q168" i="13" s="1"/>
  <c r="T168" i="13" s="1"/>
  <c r="V157" i="13"/>
  <c r="G152" i="13"/>
  <c r="G137" i="13"/>
  <c r="O134" i="13"/>
  <c r="Q134" i="13" s="1"/>
  <c r="T134" i="13" s="1"/>
  <c r="G134" i="13"/>
  <c r="G115" i="13"/>
  <c r="G215" i="13"/>
  <c r="M143" i="13"/>
  <c r="G140" i="13"/>
  <c r="M127" i="13"/>
  <c r="M123" i="13"/>
  <c r="J119" i="13"/>
  <c r="G96" i="13"/>
  <c r="G87" i="13"/>
  <c r="G223" i="13"/>
  <c r="G204" i="13"/>
  <c r="G188" i="13"/>
  <c r="G172" i="13"/>
  <c r="G156" i="13"/>
  <c r="J51" i="13"/>
  <c r="U51" i="13"/>
  <c r="M35" i="13"/>
  <c r="U35" i="13"/>
  <c r="V149" i="13"/>
  <c r="G146" i="13"/>
  <c r="V133" i="13"/>
  <c r="G130" i="13"/>
  <c r="M139" i="13"/>
  <c r="G136" i="13"/>
  <c r="G126" i="13"/>
  <c r="G122" i="13"/>
  <c r="G113" i="13"/>
  <c r="G104" i="13"/>
  <c r="G208" i="13"/>
  <c r="G192" i="13"/>
  <c r="G176" i="13"/>
  <c r="O176" i="13"/>
  <c r="Q176" i="13" s="1"/>
  <c r="T176" i="13" s="1"/>
  <c r="G160" i="13"/>
  <c r="J108" i="13"/>
  <c r="O187" i="13"/>
  <c r="Q187" i="13" s="1"/>
  <c r="T187" i="13" s="1"/>
  <c r="G128" i="13"/>
  <c r="G124" i="13"/>
  <c r="G120" i="13"/>
  <c r="G116" i="13"/>
  <c r="G112" i="13"/>
  <c r="G109" i="13"/>
  <c r="G93" i="13"/>
  <c r="M91" i="13"/>
  <c r="O199" i="13"/>
  <c r="Q199" i="13" s="1"/>
  <c r="T199" i="13" s="1"/>
  <c r="G118" i="13"/>
  <c r="G114" i="13"/>
  <c r="G101" i="13"/>
  <c r="G226" i="4"/>
  <c r="K226" i="4"/>
  <c r="O91" i="13"/>
  <c r="Q91" i="13" s="1"/>
  <c r="T91" i="13" s="1"/>
  <c r="G243" i="4"/>
  <c r="V171" i="4"/>
  <c r="V176" i="4"/>
  <c r="K192" i="4"/>
  <c r="K225" i="4"/>
  <c r="V250" i="4"/>
  <c r="G254" i="4"/>
  <c r="V242" i="4"/>
  <c r="K255" i="4"/>
  <c r="V255" i="4"/>
  <c r="G253" i="4"/>
  <c r="K253" i="4"/>
  <c r="K129" i="14"/>
  <c r="H103" i="14"/>
  <c r="U83" i="14"/>
  <c r="H41" i="14"/>
  <c r="O36" i="14"/>
  <c r="Q36" i="14" s="1"/>
  <c r="H33" i="14"/>
  <c r="O160" i="14"/>
  <c r="Q160" i="14" s="1"/>
  <c r="T160" i="14" s="1"/>
  <c r="K123" i="14"/>
  <c r="V43" i="14"/>
  <c r="K119" i="14"/>
  <c r="O26" i="14"/>
  <c r="Q26" i="14" s="1"/>
  <c r="T26" i="14" s="1"/>
  <c r="O44" i="14"/>
  <c r="Q44" i="14" s="1"/>
  <c r="T44" i="14" s="1"/>
  <c r="O66" i="14"/>
  <c r="Q66" i="14" s="1"/>
  <c r="T66" i="14" s="1"/>
  <c r="O68" i="14"/>
  <c r="Q68" i="14" s="1"/>
  <c r="T68" i="14" s="1"/>
  <c r="O119" i="14"/>
  <c r="Q119" i="14" s="1"/>
  <c r="T119" i="14"/>
  <c r="O148" i="14"/>
  <c r="Q148" i="14" s="1"/>
  <c r="T148" i="14" s="1"/>
  <c r="O158" i="14"/>
  <c r="Q158" i="14" s="1"/>
  <c r="T158" i="14" s="1"/>
  <c r="O47" i="14"/>
  <c r="Q47" i="14" s="1"/>
  <c r="T47" i="14" s="1"/>
  <c r="O49" i="14"/>
  <c r="Q49" i="14" s="1"/>
  <c r="T49" i="14" s="1"/>
  <c r="O65" i="14"/>
  <c r="Q65" i="14" s="1"/>
  <c r="T65" i="14"/>
  <c r="O120" i="14"/>
  <c r="Q120" i="14" s="1"/>
  <c r="T120" i="14" s="1"/>
  <c r="O147" i="14"/>
  <c r="Q147" i="14" s="1"/>
  <c r="T147" i="14" s="1"/>
  <c r="O149" i="14"/>
  <c r="Q149" i="14" s="1"/>
  <c r="T149" i="14" s="1"/>
  <c r="O216" i="14"/>
  <c r="Q216" i="14" s="1"/>
  <c r="T216" i="14" s="1"/>
  <c r="O224" i="14"/>
  <c r="Q224" i="14" s="1"/>
  <c r="T224" i="14" s="1"/>
  <c r="O156" i="14"/>
  <c r="Q156" i="14" s="1"/>
  <c r="T156" i="14" s="1"/>
  <c r="O163" i="14"/>
  <c r="Q163" i="14" s="1"/>
  <c r="T163" i="14" s="1"/>
  <c r="O29" i="14"/>
  <c r="Q29" i="14" s="1"/>
  <c r="O33" i="14"/>
  <c r="Q33" i="14" s="1"/>
  <c r="W13" i="14"/>
  <c r="O22" i="14"/>
  <c r="Q22" i="14" s="1"/>
  <c r="T22" i="14" s="1"/>
  <c r="O214" i="14"/>
  <c r="Q214" i="14" s="1"/>
  <c r="T214" i="14" s="1"/>
  <c r="O217" i="14"/>
  <c r="Q217" i="14" s="1"/>
  <c r="T217" i="14" s="1"/>
  <c r="O35" i="14"/>
  <c r="Q35" i="14" s="1"/>
  <c r="U35" i="14"/>
  <c r="U27" i="14"/>
  <c r="V47" i="14"/>
  <c r="K121" i="14"/>
  <c r="H47" i="14"/>
  <c r="O40" i="14"/>
  <c r="Q40" i="14" s="1"/>
  <c r="O32" i="14"/>
  <c r="Q32" i="14" s="1"/>
  <c r="K22" i="14"/>
  <c r="O233" i="14"/>
  <c r="Q233" i="14" s="1"/>
  <c r="T233" i="14" s="1"/>
  <c r="O225" i="14"/>
  <c r="Q225" i="14" s="1"/>
  <c r="T225" i="14" s="1"/>
  <c r="K131" i="14"/>
  <c r="J115" i="14"/>
  <c r="K25" i="14"/>
  <c r="U41" i="14"/>
  <c r="U33" i="14"/>
  <c r="V89" i="14"/>
  <c r="K127" i="14"/>
  <c r="G21" i="14"/>
  <c r="D16" i="14"/>
  <c r="D19" i="14"/>
  <c r="V23" i="14"/>
  <c r="K263" i="4"/>
  <c r="V263" i="4"/>
  <c r="V267" i="4"/>
  <c r="K267" i="4"/>
  <c r="G273" i="4"/>
  <c r="K273" i="4"/>
  <c r="V264" i="4"/>
  <c r="K264" i="4"/>
  <c r="K265" i="4"/>
  <c r="V275" i="4"/>
  <c r="K275" i="4"/>
  <c r="V260" i="4"/>
  <c r="K260" i="4"/>
  <c r="V269" i="4"/>
  <c r="K269" i="4"/>
  <c r="V268" i="4"/>
  <c r="K268" i="4"/>
  <c r="G270" i="4"/>
  <c r="K270" i="4" s="1"/>
  <c r="V270" i="4"/>
  <c r="G247" i="4"/>
  <c r="K247" i="4" s="1"/>
  <c r="K262" i="4"/>
  <c r="V262" i="4"/>
  <c r="V266" i="4"/>
  <c r="K266" i="4"/>
  <c r="M101" i="13"/>
  <c r="V101" i="13"/>
  <c r="M122" i="13"/>
  <c r="V122" i="13"/>
  <c r="M87" i="13"/>
  <c r="V247" i="4"/>
  <c r="M160" i="13"/>
  <c r="V160" i="13"/>
  <c r="J104" i="13"/>
  <c r="V104" i="13"/>
  <c r="J228" i="13"/>
  <c r="V228" i="13"/>
  <c r="V180" i="13"/>
  <c r="J180" i="13"/>
  <c r="V117" i="13"/>
  <c r="J117" i="13"/>
  <c r="V226" i="4"/>
  <c r="J112" i="13"/>
  <c r="V112" i="13"/>
  <c r="J113" i="13"/>
  <c r="V113" i="13"/>
  <c r="V156" i="13"/>
  <c r="J156" i="13"/>
  <c r="V223" i="13"/>
  <c r="J223" i="13"/>
  <c r="J220" i="13"/>
  <c r="V220" i="13"/>
  <c r="V129" i="13"/>
  <c r="M129" i="13"/>
  <c r="M28" i="13"/>
  <c r="U28" i="13"/>
  <c r="G156" i="8"/>
  <c r="H156" i="8"/>
  <c r="G110" i="8"/>
  <c r="G248" i="8"/>
  <c r="G252" i="8"/>
  <c r="G241" i="8"/>
  <c r="U29" i="9"/>
  <c r="H29" i="9"/>
  <c r="H61" i="9"/>
  <c r="J115" i="9"/>
  <c r="V115" i="9"/>
  <c r="M147" i="9"/>
  <c r="V147" i="9"/>
  <c r="M88" i="9"/>
  <c r="M91" i="9"/>
  <c r="J116" i="13"/>
  <c r="V116" i="13"/>
  <c r="J176" i="13"/>
  <c r="V176" i="13"/>
  <c r="M130" i="13"/>
  <c r="V130" i="13"/>
  <c r="V215" i="13"/>
  <c r="J215" i="13"/>
  <c r="V196" i="13"/>
  <c r="V121" i="13"/>
  <c r="J121" i="13"/>
  <c r="M148" i="13"/>
  <c r="V148" i="13"/>
  <c r="M142" i="13"/>
  <c r="V142" i="13"/>
  <c r="V52" i="13"/>
  <c r="H52" i="13"/>
  <c r="G81" i="8"/>
  <c r="G136" i="8"/>
  <c r="G120" i="8"/>
  <c r="Q46" i="7"/>
  <c r="M46" i="7"/>
  <c r="N46" i="7"/>
  <c r="G268" i="8"/>
  <c r="H33" i="9"/>
  <c r="U33" i="9"/>
  <c r="H69" i="9"/>
  <c r="J119" i="9"/>
  <c r="V119" i="9"/>
  <c r="H66" i="9"/>
  <c r="V172" i="13"/>
  <c r="J172" i="13"/>
  <c r="H37" i="9"/>
  <c r="U37" i="9"/>
  <c r="H81" i="9"/>
  <c r="M123" i="9"/>
  <c r="H89" i="9"/>
  <c r="H72" i="9"/>
  <c r="M168" i="13"/>
  <c r="V168" i="13"/>
  <c r="U36" i="13"/>
  <c r="M36" i="13"/>
  <c r="J111" i="13"/>
  <c r="V111" i="13"/>
  <c r="J212" i="13"/>
  <c r="V212" i="13"/>
  <c r="V125" i="13"/>
  <c r="M125" i="13"/>
  <c r="V145" i="13"/>
  <c r="M145" i="13"/>
  <c r="M44" i="13"/>
  <c r="G267" i="8"/>
  <c r="G283" i="8"/>
  <c r="G275" i="8"/>
  <c r="H41" i="9"/>
  <c r="J95" i="9"/>
  <c r="U95" i="9"/>
  <c r="M127" i="9"/>
  <c r="V127" i="9"/>
  <c r="H75" i="9"/>
  <c r="H87" i="9"/>
  <c r="M124" i="13"/>
  <c r="V124" i="13"/>
  <c r="V192" i="13"/>
  <c r="J192" i="13"/>
  <c r="V253" i="4"/>
  <c r="K254" i="4"/>
  <c r="V254" i="4"/>
  <c r="J93" i="13"/>
  <c r="U93" i="13"/>
  <c r="V128" i="13"/>
  <c r="M128" i="13"/>
  <c r="M126" i="13"/>
  <c r="V126" i="13"/>
  <c r="V188" i="13"/>
  <c r="J188" i="13"/>
  <c r="M96" i="13"/>
  <c r="V96" i="13"/>
  <c r="M140" i="13"/>
  <c r="V140" i="13"/>
  <c r="V134" i="13"/>
  <c r="M134" i="13"/>
  <c r="J184" i="13"/>
  <c r="V184" i="13"/>
  <c r="G108" i="8"/>
  <c r="G148" i="8"/>
  <c r="G300" i="8"/>
  <c r="G263" i="8"/>
  <c r="G255" i="8"/>
  <c r="H45" i="9"/>
  <c r="M99" i="9"/>
  <c r="V99" i="9"/>
  <c r="M131" i="9"/>
  <c r="V131" i="9"/>
  <c r="V273" i="4"/>
  <c r="K21" i="14"/>
  <c r="V21" i="14"/>
  <c r="K243" i="4"/>
  <c r="V243" i="4"/>
  <c r="J114" i="13"/>
  <c r="J208" i="13"/>
  <c r="V208" i="13"/>
  <c r="M146" i="13"/>
  <c r="V146" i="13"/>
  <c r="M138" i="13"/>
  <c r="V138" i="13"/>
  <c r="V164" i="13"/>
  <c r="M164" i="13"/>
  <c r="M132" i="13"/>
  <c r="V132" i="13"/>
  <c r="J220" i="9"/>
  <c r="G124" i="8"/>
  <c r="G209" i="8"/>
  <c r="G211" i="8"/>
  <c r="G276" i="8"/>
  <c r="N30" i="7"/>
  <c r="Q30" i="7"/>
  <c r="E14" i="7"/>
  <c r="M30" i="7"/>
  <c r="J49" i="9"/>
  <c r="U49" i="9"/>
  <c r="V103" i="9"/>
  <c r="M103" i="9"/>
  <c r="M135" i="9"/>
  <c r="J115" i="13"/>
  <c r="V115" i="13"/>
  <c r="V118" i="13"/>
  <c r="J118" i="13"/>
  <c r="M136" i="13"/>
  <c r="V136" i="13"/>
  <c r="J204" i="13"/>
  <c r="V204" i="13"/>
  <c r="V137" i="13"/>
  <c r="M137" i="13"/>
  <c r="M152" i="13"/>
  <c r="V152" i="13"/>
  <c r="J200" i="13"/>
  <c r="V200" i="13"/>
  <c r="V144" i="13"/>
  <c r="M144" i="13"/>
  <c r="H58" i="9"/>
  <c r="U58" i="9"/>
  <c r="U21" i="9"/>
  <c r="H21" i="9"/>
  <c r="J53" i="9"/>
  <c r="V53" i="9"/>
  <c r="J107" i="9"/>
  <c r="V107" i="9"/>
  <c r="M139" i="9"/>
  <c r="V139" i="9"/>
  <c r="V257" i="4"/>
  <c r="K257" i="4"/>
  <c r="J120" i="13"/>
  <c r="V120" i="13"/>
  <c r="M60" i="13"/>
  <c r="Q109" i="13"/>
  <c r="T109" i="13" s="1"/>
  <c r="J109" i="13"/>
  <c r="V109" i="13"/>
  <c r="G239" i="8"/>
  <c r="G284" i="8"/>
  <c r="H284" i="8"/>
  <c r="G260" i="8"/>
  <c r="H25" i="9"/>
  <c r="U25" i="9"/>
  <c r="J57" i="9"/>
  <c r="U57" i="9"/>
  <c r="V111" i="9"/>
  <c r="J111" i="9"/>
  <c r="M143" i="9"/>
  <c r="V143" i="9"/>
  <c r="H67" i="9"/>
  <c r="J279" i="9"/>
  <c r="G276" i="9"/>
  <c r="G259" i="9"/>
  <c r="G254" i="9"/>
  <c r="G240" i="9"/>
  <c r="G267" i="9"/>
  <c r="G262" i="9"/>
  <c r="G248" i="9"/>
  <c r="J245" i="9"/>
  <c r="G275" i="9"/>
  <c r="G270" i="9"/>
  <c r="G256" i="9"/>
  <c r="J253" i="9"/>
  <c r="G239" i="9"/>
  <c r="O239" i="9"/>
  <c r="Q239" i="9" s="1"/>
  <c r="T239" i="9" s="1"/>
  <c r="G278" i="9"/>
  <c r="G264" i="9"/>
  <c r="J261" i="9"/>
  <c r="G272" i="9"/>
  <c r="J269" i="9"/>
  <c r="J247" i="9"/>
  <c r="G244" i="9"/>
  <c r="G238" i="9"/>
  <c r="G280" i="9"/>
  <c r="J277" i="9"/>
  <c r="J255" i="9"/>
  <c r="G252" i="9"/>
  <c r="J263" i="9"/>
  <c r="G260" i="9"/>
  <c r="G243" i="9"/>
  <c r="O243" i="9"/>
  <c r="Q243" i="9" s="1"/>
  <c r="T243" i="9" s="1"/>
  <c r="J237" i="9"/>
  <c r="J271" i="9"/>
  <c r="G268" i="9"/>
  <c r="G251" i="9"/>
  <c r="G246" i="9"/>
  <c r="G274" i="9"/>
  <c r="J273" i="9"/>
  <c r="G266" i="9"/>
  <c r="J265" i="9"/>
  <c r="G258" i="9"/>
  <c r="J257" i="9"/>
  <c r="G250" i="9"/>
  <c r="J249" i="9"/>
  <c r="G242" i="9"/>
  <c r="J241" i="9"/>
  <c r="O245" i="9"/>
  <c r="Q245" i="9" s="1"/>
  <c r="T245" i="9" s="1"/>
  <c r="J147" i="4"/>
  <c r="G55" i="4"/>
  <c r="J55" i="4" s="1"/>
  <c r="G59" i="4"/>
  <c r="H59" i="4"/>
  <c r="J124" i="4"/>
  <c r="V124" i="4"/>
  <c r="K227" i="4"/>
  <c r="V227" i="4"/>
  <c r="K181" i="4"/>
  <c r="V181" i="4"/>
  <c r="G71" i="4"/>
  <c r="K216" i="4"/>
  <c r="V216" i="4"/>
  <c r="K180" i="4"/>
  <c r="V180" i="4"/>
  <c r="K135" i="4"/>
  <c r="V153" i="4"/>
  <c r="G146" i="4"/>
  <c r="J146" i="4" s="1"/>
  <c r="G112" i="4"/>
  <c r="H39" i="4"/>
  <c r="G66" i="4"/>
  <c r="H35" i="4"/>
  <c r="K233" i="4"/>
  <c r="G90" i="4"/>
  <c r="K178" i="4"/>
  <c r="K213" i="4"/>
  <c r="G248" i="4"/>
  <c r="J136" i="4"/>
  <c r="V136" i="4"/>
  <c r="G79" i="4"/>
  <c r="I79" i="4" s="1"/>
  <c r="J152" i="4"/>
  <c r="G230" i="4"/>
  <c r="G119" i="4"/>
  <c r="J119" i="4" s="1"/>
  <c r="G45" i="4"/>
  <c r="H45" i="4"/>
  <c r="J88" i="4"/>
  <c r="V88" i="4"/>
  <c r="K194" i="4"/>
  <c r="G118" i="4"/>
  <c r="G107" i="4"/>
  <c r="V135" i="4"/>
  <c r="F84" i="4"/>
  <c r="E67" i="12"/>
  <c r="G229" i="4"/>
  <c r="K229" i="4" s="1"/>
  <c r="G75" i="4"/>
  <c r="J131" i="4"/>
  <c r="V131" i="4"/>
  <c r="H26" i="4"/>
  <c r="K224" i="4"/>
  <c r="V224" i="4"/>
  <c r="I211" i="4"/>
  <c r="V211" i="4"/>
  <c r="K174" i="4"/>
  <c r="K132" i="4"/>
  <c r="V132" i="4"/>
  <c r="G138" i="4"/>
  <c r="V138" i="4" s="1"/>
  <c r="H101" i="4"/>
  <c r="K231" i="4"/>
  <c r="V231" i="4"/>
  <c r="K195" i="4"/>
  <c r="K160" i="4"/>
  <c r="K129" i="4"/>
  <c r="V129" i="4"/>
  <c r="K207" i="4"/>
  <c r="V207" i="4"/>
  <c r="V140" i="4"/>
  <c r="V173" i="4"/>
  <c r="K173" i="4"/>
  <c r="G201" i="4"/>
  <c r="G43" i="4"/>
  <c r="G170" i="4"/>
  <c r="V170" i="4" s="1"/>
  <c r="K241" i="4"/>
  <c r="V241" i="4"/>
  <c r="K128" i="4"/>
  <c r="G116" i="4"/>
  <c r="G209" i="4"/>
  <c r="J165" i="4"/>
  <c r="V165" i="4"/>
  <c r="I85" i="4"/>
  <c r="G220" i="4"/>
  <c r="V220" i="4" s="1"/>
  <c r="K240" i="4"/>
  <c r="V240" i="4"/>
  <c r="G93" i="4"/>
  <c r="G245" i="4"/>
  <c r="G251" i="4"/>
  <c r="V251" i="4" s="1"/>
  <c r="G252" i="4"/>
  <c r="G259" i="4"/>
  <c r="G258" i="4"/>
  <c r="G244" i="4"/>
  <c r="V244" i="4" s="1"/>
  <c r="H30" i="8"/>
  <c r="G30" i="8"/>
  <c r="I80" i="8"/>
  <c r="J80" i="8" s="1"/>
  <c r="F77" i="8"/>
  <c r="G77" i="8" s="1"/>
  <c r="I77" i="8"/>
  <c r="J77" i="8" s="1"/>
  <c r="H28" i="8"/>
  <c r="H72" i="11"/>
  <c r="L72" i="11"/>
  <c r="J72" i="11"/>
  <c r="K72" i="11"/>
  <c r="F72" i="11"/>
  <c r="J13" i="3"/>
  <c r="H74" i="8"/>
  <c r="G74" i="8"/>
  <c r="F84" i="11"/>
  <c r="L84" i="11"/>
  <c r="J84" i="11"/>
  <c r="H84" i="11"/>
  <c r="I84" i="11"/>
  <c r="F53" i="11"/>
  <c r="L53" i="11"/>
  <c r="I33" i="11"/>
  <c r="F33" i="11"/>
  <c r="K26" i="11"/>
  <c r="F26" i="11"/>
  <c r="L26" i="11"/>
  <c r="G80" i="8"/>
  <c r="G76" i="8"/>
  <c r="H76" i="8"/>
  <c r="F70" i="8"/>
  <c r="G70" i="8" s="1"/>
  <c r="I70" i="8"/>
  <c r="J70" i="8" s="1"/>
  <c r="G21" i="8"/>
  <c r="G55" i="8"/>
  <c r="F39" i="8"/>
  <c r="H39" i="8" s="1"/>
  <c r="H44" i="11"/>
  <c r="J44" i="11"/>
  <c r="I44" i="11"/>
  <c r="F79" i="8"/>
  <c r="G79" i="8" s="1"/>
  <c r="H79" i="8"/>
  <c r="I31" i="8"/>
  <c r="J31" i="8" s="1"/>
  <c r="L44" i="11"/>
  <c r="F73" i="11"/>
  <c r="I73" i="11"/>
  <c r="K73" i="11"/>
  <c r="K61" i="11"/>
  <c r="L61" i="11"/>
  <c r="F28" i="11"/>
  <c r="L28" i="11"/>
  <c r="H28" i="11"/>
  <c r="F21" i="11"/>
  <c r="J21" i="11"/>
  <c r="K21" i="11"/>
  <c r="H13" i="11"/>
  <c r="M13" i="11"/>
  <c r="K13" i="11"/>
  <c r="G13" i="11"/>
  <c r="P13" i="11"/>
  <c r="I79" i="8"/>
  <c r="J79" i="8" s="1"/>
  <c r="F44" i="11"/>
  <c r="H68" i="11"/>
  <c r="F68" i="11"/>
  <c r="L68" i="11"/>
  <c r="I68" i="11"/>
  <c r="K75" i="11"/>
  <c r="H75" i="11"/>
  <c r="I75" i="11"/>
  <c r="H23" i="11"/>
  <c r="J37" i="11"/>
  <c r="O38" i="14"/>
  <c r="Q38" i="14" s="1"/>
  <c r="O192" i="14"/>
  <c r="Q192" i="14" s="1"/>
  <c r="T192" i="14" s="1"/>
  <c r="O168" i="14"/>
  <c r="Q168" i="14" s="1"/>
  <c r="T168" i="14" s="1"/>
  <c r="K83" i="11"/>
  <c r="I60" i="11"/>
  <c r="D15" i="14"/>
  <c r="C19" i="14" s="1"/>
  <c r="O252" i="14"/>
  <c r="Q252" i="14" s="1"/>
  <c r="T252" i="14" s="1"/>
  <c r="O96" i="14"/>
  <c r="Q96" i="14" s="1"/>
  <c r="O82" i="14"/>
  <c r="Q82" i="14" s="1"/>
  <c r="O251" i="14"/>
  <c r="Q251" i="14" s="1"/>
  <c r="T251" i="14" s="1"/>
  <c r="O237" i="14"/>
  <c r="Q237" i="14" s="1"/>
  <c r="T237" i="14" s="1"/>
  <c r="O157" i="14"/>
  <c r="Q157" i="14" s="1"/>
  <c r="T157" i="14" s="1"/>
  <c r="O155" i="14"/>
  <c r="Q155" i="14" s="1"/>
  <c r="T155" i="14" s="1"/>
  <c r="F60" i="11"/>
  <c r="F32" i="11"/>
  <c r="I83" i="11"/>
  <c r="H60" i="11"/>
  <c r="H27" i="11"/>
  <c r="O176" i="14"/>
  <c r="Q176" i="14"/>
  <c r="T176" i="14" s="1"/>
  <c r="O73" i="14"/>
  <c r="Q73" i="14" s="1"/>
  <c r="O243" i="14"/>
  <c r="Q243" i="14" s="1"/>
  <c r="T243" i="14" s="1"/>
  <c r="J250" i="9"/>
  <c r="J266" i="9"/>
  <c r="J268" i="9"/>
  <c r="J260" i="9"/>
  <c r="J264" i="9"/>
  <c r="J256" i="9"/>
  <c r="J248" i="9"/>
  <c r="J254" i="9"/>
  <c r="J280" i="9"/>
  <c r="J242" i="9"/>
  <c r="J274" i="9"/>
  <c r="J278" i="9"/>
  <c r="J270" i="9"/>
  <c r="J246" i="9"/>
  <c r="J238" i="9"/>
  <c r="J262" i="9"/>
  <c r="J259" i="9"/>
  <c r="J272" i="9"/>
  <c r="J239" i="9"/>
  <c r="J275" i="9"/>
  <c r="J267" i="9"/>
  <c r="J276" i="9"/>
  <c r="J252" i="9"/>
  <c r="J258" i="9"/>
  <c r="J251" i="9"/>
  <c r="J243" i="9"/>
  <c r="J240" i="9"/>
  <c r="J244" i="9"/>
  <c r="K244" i="4"/>
  <c r="V258" i="4"/>
  <c r="K258" i="4"/>
  <c r="K93" i="4"/>
  <c r="U93" i="4"/>
  <c r="V259" i="4"/>
  <c r="K259" i="4"/>
  <c r="J201" i="4"/>
  <c r="V201" i="4"/>
  <c r="J138" i="4"/>
  <c r="K107" i="4"/>
  <c r="V107" i="4"/>
  <c r="K116" i="4"/>
  <c r="V116" i="4"/>
  <c r="K118" i="4"/>
  <c r="V118" i="4"/>
  <c r="H66" i="4"/>
  <c r="K209" i="4"/>
  <c r="V209" i="4"/>
  <c r="V229" i="4"/>
  <c r="V252" i="4"/>
  <c r="K252" i="4"/>
  <c r="V119" i="4"/>
  <c r="J71" i="4"/>
  <c r="V230" i="4"/>
  <c r="K230" i="4"/>
  <c r="V90" i="4"/>
  <c r="J90" i="4"/>
  <c r="H43" i="4"/>
  <c r="H75" i="4"/>
  <c r="K248" i="4"/>
  <c r="V248" i="4"/>
  <c r="V245" i="4"/>
  <c r="K245" i="4"/>
  <c r="J112" i="4"/>
  <c r="V112" i="4"/>
  <c r="H77" i="8"/>
  <c r="D18" i="8"/>
  <c r="C12" i="13"/>
  <c r="C11" i="14"/>
  <c r="E18" i="8"/>
  <c r="C12" i="14"/>
  <c r="C11" i="13"/>
  <c r="D18" i="11"/>
  <c r="H18" i="3"/>
  <c r="C18" i="11"/>
  <c r="G18" i="11"/>
  <c r="J18" i="3"/>
  <c r="H38" i="8" l="1"/>
  <c r="G38" i="8"/>
  <c r="H35" i="8"/>
  <c r="G35" i="8"/>
  <c r="N13" i="3"/>
  <c r="O209" i="14"/>
  <c r="Q209" i="14" s="1"/>
  <c r="T209" i="14" s="1"/>
  <c r="O153" i="14"/>
  <c r="Q153" i="14" s="1"/>
  <c r="T153" i="14" s="1"/>
  <c r="O39" i="14"/>
  <c r="Q39" i="14" s="1"/>
  <c r="O223" i="14"/>
  <c r="Q223" i="14" s="1"/>
  <c r="T223" i="14" s="1"/>
  <c r="O24" i="14"/>
  <c r="Q24" i="14" s="1"/>
  <c r="T24" i="14" s="1"/>
  <c r="O41" i="14"/>
  <c r="Q41" i="14" s="1"/>
  <c r="O191" i="14"/>
  <c r="Q191" i="14" s="1"/>
  <c r="T191" i="14" s="1"/>
  <c r="O170" i="14"/>
  <c r="Q170" i="14" s="1"/>
  <c r="T170" i="14" s="1"/>
  <c r="O126" i="14"/>
  <c r="Q126" i="14" s="1"/>
  <c r="T126" i="14" s="1"/>
  <c r="O69" i="14"/>
  <c r="Q69" i="14" s="1"/>
  <c r="T69" i="14" s="1"/>
  <c r="O53" i="14"/>
  <c r="Q53" i="14" s="1"/>
  <c r="T53" i="14" s="1"/>
  <c r="O174" i="14"/>
  <c r="Q174" i="14" s="1"/>
  <c r="T174" i="14" s="1"/>
  <c r="O123" i="14"/>
  <c r="Q123" i="14" s="1"/>
  <c r="T123" i="14" s="1"/>
  <c r="O89" i="14"/>
  <c r="Q89" i="14" s="1"/>
  <c r="T89" i="14" s="1"/>
  <c r="O50" i="14"/>
  <c r="Q50" i="14" s="1"/>
  <c r="T50" i="14" s="1"/>
  <c r="W8" i="13"/>
  <c r="O103" i="13"/>
  <c r="Q103" i="13" s="1"/>
  <c r="T103" i="13" s="1"/>
  <c r="O183" i="13"/>
  <c r="Q183" i="13" s="1"/>
  <c r="T183" i="13" s="1"/>
  <c r="O102" i="13"/>
  <c r="Q102" i="13" s="1"/>
  <c r="T102" i="13" s="1"/>
  <c r="O171" i="13"/>
  <c r="Q171" i="13" s="1"/>
  <c r="T171" i="13" s="1"/>
  <c r="O160" i="13"/>
  <c r="Q160" i="13" s="1"/>
  <c r="T160" i="13" s="1"/>
  <c r="O104" i="13"/>
  <c r="Q104" i="13" s="1"/>
  <c r="T104" i="13" s="1"/>
  <c r="O115" i="13"/>
  <c r="Q115" i="13" s="1"/>
  <c r="T115" i="13" s="1"/>
  <c r="O138" i="13"/>
  <c r="Q138" i="13" s="1"/>
  <c r="T138" i="13" s="1"/>
  <c r="O52" i="13"/>
  <c r="Q52" i="13" s="1"/>
  <c r="H30" i="11"/>
  <c r="J43" i="11"/>
  <c r="K42" i="11"/>
  <c r="I52" i="8"/>
  <c r="J52" i="8" s="1"/>
  <c r="L39" i="11"/>
  <c r="O67" i="13"/>
  <c r="Q67" i="13" s="1"/>
  <c r="O31" i="13"/>
  <c r="Q31" i="13" s="1"/>
  <c r="O76" i="13"/>
  <c r="Q76" i="13" s="1"/>
  <c r="O173" i="13"/>
  <c r="Q173" i="13" s="1"/>
  <c r="T173" i="13" s="1"/>
  <c r="O107" i="13"/>
  <c r="Q107" i="13" s="1"/>
  <c r="T107" i="13" s="1"/>
  <c r="O96" i="13"/>
  <c r="Q96" i="13" s="1"/>
  <c r="T96" i="13" s="1"/>
  <c r="O75" i="13"/>
  <c r="Q75" i="13" s="1"/>
  <c r="L56" i="11"/>
  <c r="I79" i="11"/>
  <c r="O149" i="13"/>
  <c r="Q149" i="13" s="1"/>
  <c r="T149" i="13" s="1"/>
  <c r="O210" i="14"/>
  <c r="Q210" i="14" s="1"/>
  <c r="T210" i="14" s="1"/>
  <c r="O97" i="14"/>
  <c r="Q97" i="14" s="1"/>
  <c r="O213" i="14"/>
  <c r="Q213" i="14" s="1"/>
  <c r="T213" i="14" s="1"/>
  <c r="O78" i="14"/>
  <c r="Q78" i="14" s="1"/>
  <c r="O255" i="14"/>
  <c r="Q255" i="14" s="1"/>
  <c r="T255" i="14" s="1"/>
  <c r="O180" i="14"/>
  <c r="Q180" i="14" s="1"/>
  <c r="T180" i="14" s="1"/>
  <c r="I34" i="8"/>
  <c r="J34" i="8" s="1"/>
  <c r="M13" i="3"/>
  <c r="O222" i="14"/>
  <c r="Q222" i="14" s="1"/>
  <c r="T222" i="14" s="1"/>
  <c r="O105" i="14"/>
  <c r="Q105" i="14" s="1"/>
  <c r="O80" i="14"/>
  <c r="Q80" i="14" s="1"/>
  <c r="O215" i="14"/>
  <c r="Q215" i="14" s="1"/>
  <c r="T215" i="14" s="1"/>
  <c r="O34" i="14"/>
  <c r="Q34" i="14" s="1"/>
  <c r="I23" i="11"/>
  <c r="J50" i="11"/>
  <c r="C13" i="3"/>
  <c r="O167" i="14"/>
  <c r="Q167" i="14" s="1"/>
  <c r="T167" i="14" s="1"/>
  <c r="O220" i="14"/>
  <c r="Q220" i="14" s="1"/>
  <c r="T220" i="14" s="1"/>
  <c r="O37" i="14"/>
  <c r="Q37" i="14" s="1"/>
  <c r="O181" i="14"/>
  <c r="Q181" i="14" s="1"/>
  <c r="T181" i="14" s="1"/>
  <c r="O241" i="14"/>
  <c r="Q241" i="14" s="1"/>
  <c r="T241" i="14" s="1"/>
  <c r="O154" i="14"/>
  <c r="Q154" i="14" s="1"/>
  <c r="T154" i="14" s="1"/>
  <c r="O122" i="14"/>
  <c r="Q122" i="14" s="1"/>
  <c r="T122" i="14" s="1"/>
  <c r="O67" i="14"/>
  <c r="Q67" i="14" s="1"/>
  <c r="T67" i="14" s="1"/>
  <c r="O51" i="14"/>
  <c r="Q51" i="14" s="1"/>
  <c r="T51" i="14" s="1"/>
  <c r="O166" i="14"/>
  <c r="Q166" i="14" s="1"/>
  <c r="T166" i="14" s="1"/>
  <c r="O121" i="14"/>
  <c r="Q121" i="14" s="1"/>
  <c r="T121" i="14" s="1"/>
  <c r="O86" i="14"/>
  <c r="Q86" i="14" s="1"/>
  <c r="T86" i="14" s="1"/>
  <c r="O46" i="14"/>
  <c r="Q46" i="14" s="1"/>
  <c r="T46" i="14" s="1"/>
  <c r="O28" i="14"/>
  <c r="Q28" i="14" s="1"/>
  <c r="W7" i="13"/>
  <c r="O110" i="13"/>
  <c r="Q110" i="13" s="1"/>
  <c r="T110" i="13" s="1"/>
  <c r="O191" i="13"/>
  <c r="Q191" i="13" s="1"/>
  <c r="T191" i="13" s="1"/>
  <c r="O179" i="13"/>
  <c r="Q179" i="13" s="1"/>
  <c r="T179" i="13" s="1"/>
  <c r="O136" i="13"/>
  <c r="Q136" i="13" s="1"/>
  <c r="T136" i="13" s="1"/>
  <c r="O172" i="13"/>
  <c r="Q172" i="13" s="1"/>
  <c r="T172" i="13" s="1"/>
  <c r="O87" i="13"/>
  <c r="Q87" i="13" s="1"/>
  <c r="T87" i="13" s="1"/>
  <c r="O228" i="13"/>
  <c r="Q228" i="13" s="1"/>
  <c r="T228" i="13" s="1"/>
  <c r="O180" i="13"/>
  <c r="Q180" i="13" s="1"/>
  <c r="T180" i="13" s="1"/>
  <c r="O117" i="13"/>
  <c r="Q117" i="13" s="1"/>
  <c r="T117" i="13" s="1"/>
  <c r="D15" i="13"/>
  <c r="C19" i="13" s="1"/>
  <c r="L64" i="11"/>
  <c r="I47" i="8"/>
  <c r="J47" i="8" s="1"/>
  <c r="L36" i="11"/>
  <c r="F52" i="11"/>
  <c r="F50" i="11"/>
  <c r="O161" i="13"/>
  <c r="Q161" i="13" s="1"/>
  <c r="T161" i="13" s="1"/>
  <c r="O127" i="13"/>
  <c r="Q127" i="13" s="1"/>
  <c r="T127" i="13" s="1"/>
  <c r="O93" i="13"/>
  <c r="Q93" i="13" s="1"/>
  <c r="T93" i="13" s="1"/>
  <c r="O188" i="13"/>
  <c r="Q188" i="13" s="1"/>
  <c r="T188" i="13" s="1"/>
  <c r="O148" i="13"/>
  <c r="Q148" i="13" s="1"/>
  <c r="T148" i="13" s="1"/>
  <c r="O98" i="14"/>
  <c r="Q98" i="14" s="1"/>
  <c r="O205" i="14"/>
  <c r="Q205" i="14" s="1"/>
  <c r="T205" i="14" s="1"/>
  <c r="F79" i="11"/>
  <c r="H56" i="11"/>
  <c r="K71" i="11"/>
  <c r="O238" i="14"/>
  <c r="Q238" i="14" s="1"/>
  <c r="T238" i="14" s="1"/>
  <c r="O136" i="14"/>
  <c r="Q136" i="14" s="1"/>
  <c r="O31" i="14"/>
  <c r="Q31" i="14" s="1"/>
  <c r="O211" i="14"/>
  <c r="Q211" i="14" s="1"/>
  <c r="T211" i="14" s="1"/>
  <c r="O138" i="14"/>
  <c r="Q138" i="14" s="1"/>
  <c r="O256" i="14"/>
  <c r="Q256" i="14" s="1"/>
  <c r="T256" i="14" s="1"/>
  <c r="W11" i="14"/>
  <c r="O194" i="14"/>
  <c r="Q194" i="14" s="1"/>
  <c r="T194" i="14" s="1"/>
  <c r="O132" i="14"/>
  <c r="Q132" i="14" s="1"/>
  <c r="T132" i="14" s="1"/>
  <c r="O116" i="14"/>
  <c r="Q116" i="14" s="1"/>
  <c r="T116" i="14" s="1"/>
  <c r="O63" i="14"/>
  <c r="Q63" i="14" s="1"/>
  <c r="T63" i="14" s="1"/>
  <c r="O45" i="14"/>
  <c r="Q45" i="14" s="1"/>
  <c r="T45" i="14" s="1"/>
  <c r="O133" i="14"/>
  <c r="Q133" i="14" s="1"/>
  <c r="T133" i="14" s="1"/>
  <c r="O117" i="14"/>
  <c r="Q117" i="14" s="1"/>
  <c r="T117" i="14" s="1"/>
  <c r="O64" i="14"/>
  <c r="Q64" i="14" s="1"/>
  <c r="T64" i="14" s="1"/>
  <c r="O23" i="14"/>
  <c r="Q23" i="14" s="1"/>
  <c r="T23" i="14" s="1"/>
  <c r="O219" i="14"/>
  <c r="Q219" i="14" s="1"/>
  <c r="T219" i="14" s="1"/>
  <c r="O151" i="13"/>
  <c r="Q151" i="13" s="1"/>
  <c r="T151" i="13" s="1"/>
  <c r="O203" i="13"/>
  <c r="Q203" i="13" s="1"/>
  <c r="T203" i="13" s="1"/>
  <c r="O192" i="13"/>
  <c r="Q192" i="13" s="1"/>
  <c r="T192" i="13" s="1"/>
  <c r="O130" i="13"/>
  <c r="Q130" i="13" s="1"/>
  <c r="T130" i="13" s="1"/>
  <c r="O184" i="13"/>
  <c r="Q184" i="13" s="1"/>
  <c r="T184" i="13" s="1"/>
  <c r="O220" i="13"/>
  <c r="Q220" i="13" s="1"/>
  <c r="T220" i="13" s="1"/>
  <c r="I71" i="11"/>
  <c r="K78" i="11"/>
  <c r="K30" i="11"/>
  <c r="I21" i="8"/>
  <c r="J21" i="8" s="1"/>
  <c r="L23" i="11"/>
  <c r="I64" i="11"/>
  <c r="J23" i="11"/>
  <c r="O79" i="13"/>
  <c r="Q79" i="13" s="1"/>
  <c r="O221" i="13"/>
  <c r="Q221" i="13" s="1"/>
  <c r="T221" i="13" s="1"/>
  <c r="O139" i="14"/>
  <c r="Q139" i="14" s="1"/>
  <c r="O207" i="13"/>
  <c r="Q207" i="13" s="1"/>
  <c r="T207" i="13" s="1"/>
  <c r="I36" i="11"/>
  <c r="O75" i="14"/>
  <c r="Q75" i="14" s="1"/>
  <c r="O177" i="14"/>
  <c r="Q177" i="14" s="1"/>
  <c r="T177" i="14" s="1"/>
  <c r="F33" i="8"/>
  <c r="D13" i="3"/>
  <c r="O175" i="14"/>
  <c r="Q175" i="14" s="1"/>
  <c r="T175" i="14" s="1"/>
  <c r="O77" i="14"/>
  <c r="Q77" i="14" s="1"/>
  <c r="W19" i="14"/>
  <c r="O106" i="14"/>
  <c r="Q106" i="14" s="1"/>
  <c r="O42" i="14"/>
  <c r="Q42" i="14" s="1"/>
  <c r="O218" i="14"/>
  <c r="Q218" i="14" s="1"/>
  <c r="T218" i="14" s="1"/>
  <c r="L79" i="11"/>
  <c r="F56" i="11"/>
  <c r="G52" i="8"/>
  <c r="H71" i="11"/>
  <c r="K13" i="3"/>
  <c r="O242" i="14"/>
  <c r="Q242" i="14" s="1"/>
  <c r="T242" i="14" s="1"/>
  <c r="O111" i="14"/>
  <c r="Q111" i="14" s="1"/>
  <c r="O27" i="14"/>
  <c r="Q27" i="14" s="1"/>
  <c r="O179" i="14"/>
  <c r="Q179" i="14" s="1"/>
  <c r="T179" i="14" s="1"/>
  <c r="O107" i="14"/>
  <c r="Q107" i="14" s="1"/>
  <c r="O253" i="14"/>
  <c r="Q253" i="14" s="1"/>
  <c r="T253" i="14" s="1"/>
  <c r="W7" i="14"/>
  <c r="O186" i="14"/>
  <c r="Q186" i="14" s="1"/>
  <c r="T186" i="14" s="1"/>
  <c r="O130" i="14"/>
  <c r="Q130" i="14" s="1"/>
  <c r="T130" i="14" s="1"/>
  <c r="O114" i="14"/>
  <c r="Q114" i="14" s="1"/>
  <c r="T114" i="14" s="1"/>
  <c r="O61" i="14"/>
  <c r="Q61" i="14" s="1"/>
  <c r="T61" i="14" s="1"/>
  <c r="O43" i="14"/>
  <c r="Q43" i="14" s="1"/>
  <c r="T43" i="14" s="1"/>
  <c r="O131" i="14"/>
  <c r="Q131" i="14" s="1"/>
  <c r="T131" i="14" s="1"/>
  <c r="O115" i="14"/>
  <c r="Q115" i="14" s="1"/>
  <c r="T115" i="14" s="1"/>
  <c r="O62" i="14"/>
  <c r="Q62" i="14" s="1"/>
  <c r="T62" i="14" s="1"/>
  <c r="W2" i="14"/>
  <c r="O231" i="14"/>
  <c r="Q231" i="14" s="1"/>
  <c r="T231" i="14" s="1"/>
  <c r="W5" i="13"/>
  <c r="W13" i="13"/>
  <c r="O159" i="13"/>
  <c r="Q159" i="13" s="1"/>
  <c r="T159" i="13" s="1"/>
  <c r="O100" i="13"/>
  <c r="Q100" i="13" s="1"/>
  <c r="T100" i="13" s="1"/>
  <c r="O211" i="13"/>
  <c r="Q211" i="13" s="1"/>
  <c r="T211" i="13" s="1"/>
  <c r="O122" i="13"/>
  <c r="Q122" i="13" s="1"/>
  <c r="T122" i="13" s="1"/>
  <c r="O204" i="13"/>
  <c r="Q204" i="13" s="1"/>
  <c r="T204" i="13" s="1"/>
  <c r="O215" i="13"/>
  <c r="Q215" i="13" s="1"/>
  <c r="T215" i="13" s="1"/>
  <c r="O144" i="13"/>
  <c r="Q144" i="13" s="1"/>
  <c r="T144" i="13" s="1"/>
  <c r="O212" i="13"/>
  <c r="Q212" i="13" s="1"/>
  <c r="T212" i="13" s="1"/>
  <c r="O125" i="13"/>
  <c r="Q125" i="13" s="1"/>
  <c r="T125" i="13" s="1"/>
  <c r="O60" i="13"/>
  <c r="Q60" i="13" s="1"/>
  <c r="O44" i="13"/>
  <c r="Q44" i="13" s="1"/>
  <c r="L50" i="11"/>
  <c r="I40" i="8"/>
  <c r="J40" i="8" s="1"/>
  <c r="F58" i="8"/>
  <c r="H58" i="8" s="1"/>
  <c r="L52" i="11"/>
  <c r="K63" i="11"/>
  <c r="F23" i="11"/>
  <c r="I59" i="11"/>
  <c r="O38" i="13"/>
  <c r="Q38" i="13" s="1"/>
  <c r="O26" i="13"/>
  <c r="Q26" i="13" s="1"/>
  <c r="O46" i="13"/>
  <c r="Q46" i="13" s="1"/>
  <c r="O213" i="13"/>
  <c r="Q213" i="13" s="1"/>
  <c r="T213" i="13" s="1"/>
  <c r="O135" i="13"/>
  <c r="Q135" i="13" s="1"/>
  <c r="T135" i="13" s="1"/>
  <c r="O113" i="13"/>
  <c r="Q113" i="13" s="1"/>
  <c r="T113" i="13" s="1"/>
  <c r="O121" i="13"/>
  <c r="Q121" i="13" s="1"/>
  <c r="T121" i="13" s="1"/>
  <c r="K36" i="11"/>
  <c r="L13" i="3"/>
  <c r="O226" i="13"/>
  <c r="Q226" i="13" s="1"/>
  <c r="T226" i="13" s="1"/>
  <c r="W14" i="14"/>
  <c r="O189" i="14"/>
  <c r="Q189" i="14" s="1"/>
  <c r="T189" i="14" s="1"/>
  <c r="O79" i="14"/>
  <c r="Q79" i="14" s="1"/>
  <c r="O185" i="14"/>
  <c r="Q185" i="14" s="1"/>
  <c r="T185" i="14" s="1"/>
  <c r="O74" i="14"/>
  <c r="Q74" i="14" s="1"/>
  <c r="O108" i="14"/>
  <c r="Q108" i="14" s="1"/>
  <c r="O84" i="14"/>
  <c r="Q84" i="14" s="1"/>
  <c r="O230" i="14"/>
  <c r="Q230" i="14" s="1"/>
  <c r="T230" i="14" s="1"/>
  <c r="O159" i="14"/>
  <c r="Q159" i="14" s="1"/>
  <c r="T159" i="14" s="1"/>
  <c r="F56" i="8"/>
  <c r="H56" i="8" s="1"/>
  <c r="F71" i="11"/>
  <c r="B15" i="3"/>
  <c r="W5" i="14"/>
  <c r="O246" i="14"/>
  <c r="Q246" i="14" s="1"/>
  <c r="T246" i="14" s="1"/>
  <c r="O103" i="14"/>
  <c r="Q103" i="14" s="1"/>
  <c r="O229" i="14"/>
  <c r="Q229" i="14" s="1"/>
  <c r="T229" i="14" s="1"/>
  <c r="O172" i="14"/>
  <c r="Q172" i="14" s="1"/>
  <c r="T172" i="14" s="1"/>
  <c r="O99" i="14"/>
  <c r="Q99" i="14" s="1"/>
  <c r="O250" i="14"/>
  <c r="Q250" i="14" s="1"/>
  <c r="T250" i="14" s="1"/>
  <c r="W17" i="14"/>
  <c r="O92" i="14"/>
  <c r="Q92" i="14" s="1"/>
  <c r="T92" i="14" s="1"/>
  <c r="O59" i="14"/>
  <c r="Q59" i="14" s="1"/>
  <c r="T59" i="14" s="1"/>
  <c r="O21" i="14"/>
  <c r="Q21" i="14" s="1"/>
  <c r="T21" i="14" s="1"/>
  <c r="O127" i="14"/>
  <c r="Q127" i="14" s="1"/>
  <c r="T127" i="14" s="1"/>
  <c r="O113" i="14"/>
  <c r="Q113" i="14" s="1"/>
  <c r="T113" i="14" s="1"/>
  <c r="O58" i="14"/>
  <c r="Q58" i="14" s="1"/>
  <c r="T58" i="14" s="1"/>
  <c r="W8" i="14"/>
  <c r="O240" i="14"/>
  <c r="Q240" i="14" s="1"/>
  <c r="T240" i="14" s="1"/>
  <c r="W2" i="13"/>
  <c r="O94" i="13"/>
  <c r="Q94" i="13" s="1"/>
  <c r="T94" i="13" s="1"/>
  <c r="O167" i="13"/>
  <c r="Q167" i="13" s="1"/>
  <c r="T167" i="13" s="1"/>
  <c r="O227" i="13"/>
  <c r="Q227" i="13" s="1"/>
  <c r="T227" i="13" s="1"/>
  <c r="O208" i="13"/>
  <c r="Q208" i="13" s="1"/>
  <c r="T208" i="13" s="1"/>
  <c r="O82" i="13"/>
  <c r="Q82" i="13" s="1"/>
  <c r="O200" i="13"/>
  <c r="Q200" i="13" s="1"/>
  <c r="T200" i="13" s="1"/>
  <c r="O111" i="13"/>
  <c r="Q111" i="13" s="1"/>
  <c r="T111" i="13" s="1"/>
  <c r="H70" i="11"/>
  <c r="I50" i="11"/>
  <c r="F30" i="11"/>
  <c r="L43" i="11"/>
  <c r="K50" i="11"/>
  <c r="G47" i="8"/>
  <c r="I48" i="8"/>
  <c r="J48" i="8" s="1"/>
  <c r="K59" i="11"/>
  <c r="F64" i="11"/>
  <c r="I56" i="11"/>
  <c r="J64" i="11"/>
  <c r="W19" i="13"/>
  <c r="O197" i="13"/>
  <c r="Q197" i="13" s="1"/>
  <c r="T197" i="13" s="1"/>
  <c r="E13" i="3"/>
  <c r="O108" i="13"/>
  <c r="Q108" i="13" s="1"/>
  <c r="T108" i="13" s="1"/>
  <c r="O195" i="13"/>
  <c r="Q195" i="13" s="1"/>
  <c r="T195" i="13" s="1"/>
  <c r="O140" i="13"/>
  <c r="Q140" i="13" s="1"/>
  <c r="T140" i="13" s="1"/>
  <c r="O196" i="13"/>
  <c r="Q196" i="13" s="1"/>
  <c r="T196" i="13" s="1"/>
  <c r="O28" i="13"/>
  <c r="Q28" i="13" s="1"/>
  <c r="L30" i="11"/>
  <c r="F36" i="11"/>
  <c r="O81" i="14"/>
  <c r="Q81" i="14" s="1"/>
  <c r="O195" i="14"/>
  <c r="Q195" i="14" s="1"/>
  <c r="T195" i="14" s="1"/>
  <c r="O76" i="14"/>
  <c r="Q76" i="14" s="1"/>
  <c r="O173" i="14"/>
  <c r="Q173" i="14" s="1"/>
  <c r="T173" i="14" s="1"/>
  <c r="O102" i="14"/>
  <c r="Q102" i="14" s="1"/>
  <c r="O169" i="14"/>
  <c r="Q169" i="14" s="1"/>
  <c r="T169" i="14" s="1"/>
  <c r="G34" i="8"/>
  <c r="P13" i="3"/>
  <c r="W10" i="14"/>
  <c r="O254" i="14"/>
  <c r="Q254" i="14" s="1"/>
  <c r="T254" i="14" s="1"/>
  <c r="O95" i="14"/>
  <c r="Q95" i="14" s="1"/>
  <c r="O226" i="14"/>
  <c r="Q226" i="14" s="1"/>
  <c r="T226" i="14" s="1"/>
  <c r="O165" i="14"/>
  <c r="Q165" i="14" s="1"/>
  <c r="T165" i="14" s="1"/>
  <c r="O87" i="14"/>
  <c r="Q87" i="14" s="1"/>
  <c r="O247" i="14"/>
  <c r="Q247" i="14" s="1"/>
  <c r="T247" i="14" s="1"/>
  <c r="O257" i="14"/>
  <c r="Q257" i="14" s="1"/>
  <c r="T257" i="14" s="1"/>
  <c r="O178" i="14"/>
  <c r="Q178" i="14" s="1"/>
  <c r="T178" i="14" s="1"/>
  <c r="O128" i="14"/>
  <c r="Q128" i="14" s="1"/>
  <c r="T128" i="14" s="1"/>
  <c r="O88" i="14"/>
  <c r="Q88" i="14" s="1"/>
  <c r="T88" i="14" s="1"/>
  <c r="O55" i="14"/>
  <c r="Q55" i="14" s="1"/>
  <c r="T55" i="14" s="1"/>
  <c r="W9" i="14"/>
  <c r="O125" i="14"/>
  <c r="Q125" i="14" s="1"/>
  <c r="T125" i="14" s="1"/>
  <c r="O94" i="14"/>
  <c r="Q94" i="14" s="1"/>
  <c r="T94" i="14" s="1"/>
  <c r="O54" i="14"/>
  <c r="Q54" i="14" s="1"/>
  <c r="T54" i="14" s="1"/>
  <c r="W6" i="14"/>
  <c r="W15" i="14"/>
  <c r="W10" i="13"/>
  <c r="O175" i="13"/>
  <c r="Q175" i="13" s="1"/>
  <c r="T175" i="13" s="1"/>
  <c r="O95" i="13"/>
  <c r="Q95" i="13" s="1"/>
  <c r="T95" i="13" s="1"/>
  <c r="O163" i="13"/>
  <c r="Q163" i="13" s="1"/>
  <c r="T163" i="13" s="1"/>
  <c r="O126" i="13"/>
  <c r="Q126" i="13" s="1"/>
  <c r="T126" i="13" s="1"/>
  <c r="O146" i="13"/>
  <c r="Q146" i="13" s="1"/>
  <c r="T146" i="13" s="1"/>
  <c r="O156" i="13"/>
  <c r="Q156" i="13" s="1"/>
  <c r="T156" i="13" s="1"/>
  <c r="O223" i="13"/>
  <c r="Q223" i="13" s="1"/>
  <c r="T223" i="13" s="1"/>
  <c r="O152" i="13"/>
  <c r="Q152" i="13" s="1"/>
  <c r="T152" i="13" s="1"/>
  <c r="O164" i="13"/>
  <c r="Q164" i="13" s="1"/>
  <c r="T164" i="13" s="1"/>
  <c r="O132" i="13"/>
  <c r="Q132" i="13" s="1"/>
  <c r="T132" i="13" s="1"/>
  <c r="O142" i="13"/>
  <c r="Q142" i="13" s="1"/>
  <c r="T142" i="13" s="1"/>
  <c r="O36" i="13"/>
  <c r="Q36" i="13" s="1"/>
  <c r="H22" i="11"/>
  <c r="H49" i="11"/>
  <c r="J30" i="11"/>
  <c r="F78" i="11"/>
  <c r="F43" i="11"/>
  <c r="K56" i="11"/>
  <c r="O197" i="14"/>
  <c r="Q197" i="14" s="1"/>
  <c r="O142" i="14"/>
  <c r="Q142" i="14" s="1"/>
  <c r="K261" i="4"/>
  <c r="V261" i="4"/>
  <c r="J134" i="4"/>
  <c r="V134" i="4"/>
  <c r="I217" i="4"/>
  <c r="V217" i="4"/>
  <c r="K249" i="4"/>
  <c r="V249" i="4"/>
  <c r="K237" i="4"/>
  <c r="V237" i="4"/>
  <c r="V256" i="4"/>
  <c r="K256" i="4"/>
  <c r="J149" i="4"/>
  <c r="V149" i="4"/>
  <c r="K205" i="4"/>
  <c r="V205" i="4"/>
  <c r="V144" i="4"/>
  <c r="J144" i="4"/>
  <c r="K95" i="4"/>
  <c r="U95" i="4"/>
  <c r="K246" i="4"/>
  <c r="V246" i="4"/>
  <c r="F154" i="4"/>
  <c r="G154" i="4" s="1"/>
  <c r="E103" i="12"/>
  <c r="U48" i="4"/>
  <c r="V202" i="4"/>
  <c r="E47" i="12"/>
  <c r="V122" i="4"/>
  <c r="V172" i="4"/>
  <c r="V151" i="4"/>
  <c r="V146" i="4"/>
  <c r="K220" i="4"/>
  <c r="J203" i="4"/>
  <c r="V199" i="4"/>
  <c r="F99" i="4"/>
  <c r="G99" i="4" s="1"/>
  <c r="E82" i="12"/>
  <c r="F208" i="4"/>
  <c r="G208" i="4" s="1"/>
  <c r="E138" i="12"/>
  <c r="D16" i="4"/>
  <c r="D19" i="4" s="1"/>
  <c r="K212" i="4"/>
  <c r="V188" i="4"/>
  <c r="V177" i="4"/>
  <c r="H27" i="4"/>
  <c r="V196" i="4"/>
  <c r="V130" i="4"/>
  <c r="F222" i="4"/>
  <c r="G222" i="4" s="1"/>
  <c r="E146" i="12"/>
  <c r="V218" i="4"/>
  <c r="I218" i="4"/>
  <c r="U55" i="4"/>
  <c r="K251" i="4"/>
  <c r="J96" i="4"/>
  <c r="V106" i="4"/>
  <c r="V94" i="4"/>
  <c r="F115" i="4"/>
  <c r="G115" i="4" s="1"/>
  <c r="J115" i="4" s="1"/>
  <c r="E90" i="12"/>
  <c r="K198" i="4"/>
  <c r="V198" i="4"/>
  <c r="V127" i="4"/>
  <c r="J127" i="4"/>
  <c r="F193" i="4"/>
  <c r="G193" i="4" s="1"/>
  <c r="E126" i="12"/>
  <c r="K170" i="4"/>
  <c r="V121" i="4"/>
  <c r="F97" i="4"/>
  <c r="G97" i="4" s="1"/>
  <c r="E80" i="12"/>
  <c r="F126" i="4"/>
  <c r="G126" i="4" s="1"/>
  <c r="E95" i="12"/>
  <c r="G36" i="8"/>
  <c r="H36" i="8"/>
  <c r="H60" i="8"/>
  <c r="G60" i="8"/>
  <c r="H27" i="8"/>
  <c r="G27" i="8"/>
  <c r="G71" i="8"/>
  <c r="H71" i="8"/>
  <c r="H48" i="8"/>
  <c r="G48" i="8"/>
  <c r="G46" i="8"/>
  <c r="H46" i="8"/>
  <c r="J55" i="11"/>
  <c r="I64" i="8"/>
  <c r="J64" i="8" s="1"/>
  <c r="O253" i="9"/>
  <c r="Q253" i="9" s="1"/>
  <c r="T253" i="9" s="1"/>
  <c r="O246" i="9"/>
  <c r="Q246" i="9" s="1"/>
  <c r="T246" i="9" s="1"/>
  <c r="O240" i="9"/>
  <c r="Q240" i="9" s="1"/>
  <c r="T240" i="9" s="1"/>
  <c r="O219" i="9"/>
  <c r="Q219" i="9" s="1"/>
  <c r="T219" i="9" s="1"/>
  <c r="O233" i="9"/>
  <c r="Q233" i="9" s="1"/>
  <c r="T233" i="9" s="1"/>
  <c r="O224" i="9"/>
  <c r="Q224" i="9" s="1"/>
  <c r="T224" i="9" s="1"/>
  <c r="J78" i="11"/>
  <c r="J42" i="11"/>
  <c r="G78" i="8"/>
  <c r="O26" i="9"/>
  <c r="Q26" i="9" s="1"/>
  <c r="T26" i="9" s="1"/>
  <c r="O50" i="9"/>
  <c r="Q50" i="9" s="1"/>
  <c r="T50" i="9" s="1"/>
  <c r="O96" i="9"/>
  <c r="Q96" i="9" s="1"/>
  <c r="T96" i="9" s="1"/>
  <c r="O124" i="9"/>
  <c r="Q124" i="9" s="1"/>
  <c r="T124" i="9" s="1"/>
  <c r="O144" i="9"/>
  <c r="Q144" i="9" s="1"/>
  <c r="T144" i="9" s="1"/>
  <c r="O64" i="9"/>
  <c r="Q64" i="9" s="1"/>
  <c r="T64" i="9" s="1"/>
  <c r="X18" i="9"/>
  <c r="O216" i="9"/>
  <c r="Q216" i="9" s="1"/>
  <c r="T216" i="9" s="1"/>
  <c r="O211" i="9"/>
  <c r="Q211" i="9" s="1"/>
  <c r="T211" i="9" s="1"/>
  <c r="O200" i="9"/>
  <c r="Q200" i="9" s="1"/>
  <c r="T200" i="9" s="1"/>
  <c r="O195" i="9"/>
  <c r="Q195" i="9" s="1"/>
  <c r="T195" i="9" s="1"/>
  <c r="O187" i="9"/>
  <c r="Q187" i="9" s="1"/>
  <c r="T187" i="9" s="1"/>
  <c r="O182" i="9"/>
  <c r="Q182" i="9" s="1"/>
  <c r="T182" i="9" s="1"/>
  <c r="O177" i="9"/>
  <c r="Q177" i="9" s="1"/>
  <c r="T177" i="9" s="1"/>
  <c r="O166" i="9"/>
  <c r="Q166" i="9" s="1"/>
  <c r="T166" i="9" s="1"/>
  <c r="O161" i="9"/>
  <c r="Q161" i="9" s="1"/>
  <c r="T161" i="9" s="1"/>
  <c r="O150" i="9"/>
  <c r="Q150" i="9" s="1"/>
  <c r="T150" i="9" s="1"/>
  <c r="O147" i="9"/>
  <c r="Q147" i="9" s="1"/>
  <c r="T147" i="9" s="1"/>
  <c r="O138" i="9"/>
  <c r="Q138" i="9" s="1"/>
  <c r="T138" i="9" s="1"/>
  <c r="O129" i="9"/>
  <c r="Q129" i="9" s="1"/>
  <c r="T129" i="9" s="1"/>
  <c r="O122" i="9"/>
  <c r="Q122" i="9" s="1"/>
  <c r="T122" i="9" s="1"/>
  <c r="O111" i="9"/>
  <c r="Q111" i="9" s="1"/>
  <c r="T111" i="9" s="1"/>
  <c r="O106" i="9"/>
  <c r="Q106" i="9" s="1"/>
  <c r="T106" i="9" s="1"/>
  <c r="O98" i="9"/>
  <c r="Q98" i="9" s="1"/>
  <c r="T98" i="9" s="1"/>
  <c r="O78" i="9"/>
  <c r="Q78" i="9" s="1"/>
  <c r="T78" i="9" s="1"/>
  <c r="X2" i="9"/>
  <c r="I71" i="8"/>
  <c r="J71" i="8" s="1"/>
  <c r="K31" i="11"/>
  <c r="F31" i="11"/>
  <c r="J63" i="11"/>
  <c r="O207" i="14"/>
  <c r="Q207" i="14" s="1"/>
  <c r="T207" i="14" s="1"/>
  <c r="K70" i="11"/>
  <c r="F37" i="11"/>
  <c r="O261" i="9"/>
  <c r="Q261" i="9" s="1"/>
  <c r="T261" i="9" s="1"/>
  <c r="O251" i="9"/>
  <c r="Q251" i="9" s="1"/>
  <c r="T251" i="9" s="1"/>
  <c r="O260" i="9"/>
  <c r="Q260" i="9" s="1"/>
  <c r="T260" i="9" s="1"/>
  <c r="O280" i="9"/>
  <c r="Q280" i="9" s="1"/>
  <c r="T280" i="9" s="1"/>
  <c r="O272" i="9"/>
  <c r="Q272" i="9" s="1"/>
  <c r="T272" i="9" s="1"/>
  <c r="O223" i="9"/>
  <c r="Q223" i="9" s="1"/>
  <c r="T223" i="9" s="1"/>
  <c r="O228" i="9"/>
  <c r="Q228" i="9" s="1"/>
  <c r="T228" i="9" s="1"/>
  <c r="H78" i="11"/>
  <c r="I42" i="11"/>
  <c r="O30" i="9"/>
  <c r="Q30" i="9" s="1"/>
  <c r="T30" i="9" s="1"/>
  <c r="O54" i="9"/>
  <c r="Q54" i="9" s="1"/>
  <c r="T54" i="9" s="1"/>
  <c r="O100" i="9"/>
  <c r="Q100" i="9" s="1"/>
  <c r="T100" i="9" s="1"/>
  <c r="O128" i="9"/>
  <c r="Q128" i="9" s="1"/>
  <c r="T128" i="9" s="1"/>
  <c r="O67" i="9"/>
  <c r="Q67" i="9" s="1"/>
  <c r="T67" i="9" s="1"/>
  <c r="X17" i="9"/>
  <c r="O215" i="9"/>
  <c r="Q215" i="9" s="1"/>
  <c r="T215" i="9" s="1"/>
  <c r="O210" i="9"/>
  <c r="Q210" i="9" s="1"/>
  <c r="T210" i="9" s="1"/>
  <c r="O205" i="9"/>
  <c r="Q205" i="9" s="1"/>
  <c r="T205" i="9" s="1"/>
  <c r="O199" i="9"/>
  <c r="Q199" i="9" s="1"/>
  <c r="T199" i="9" s="1"/>
  <c r="O193" i="9"/>
  <c r="Q193" i="9" s="1"/>
  <c r="T193" i="9" s="1"/>
  <c r="O186" i="9"/>
  <c r="Q186" i="9" s="1"/>
  <c r="T186" i="9" s="1"/>
  <c r="O181" i="9"/>
  <c r="Q181" i="9" s="1"/>
  <c r="T181" i="9" s="1"/>
  <c r="O176" i="9"/>
  <c r="Q176" i="9" s="1"/>
  <c r="T176" i="9" s="1"/>
  <c r="O171" i="9"/>
  <c r="Q171" i="9" s="1"/>
  <c r="T171" i="9" s="1"/>
  <c r="O165" i="9"/>
  <c r="Q165" i="9" s="1"/>
  <c r="T165" i="9" s="1"/>
  <c r="O160" i="9"/>
  <c r="Q160" i="9" s="1"/>
  <c r="T160" i="9" s="1"/>
  <c r="O155" i="9"/>
  <c r="Q155" i="9" s="1"/>
  <c r="T155" i="9" s="1"/>
  <c r="O149" i="9"/>
  <c r="Q149" i="9" s="1"/>
  <c r="T149" i="9" s="1"/>
  <c r="O142" i="9"/>
  <c r="Q142" i="9" s="1"/>
  <c r="T142" i="9" s="1"/>
  <c r="O131" i="9"/>
  <c r="Q131" i="9" s="1"/>
  <c r="T131" i="9" s="1"/>
  <c r="O113" i="9"/>
  <c r="Q113" i="9" s="1"/>
  <c r="T113" i="9" s="1"/>
  <c r="F66" i="8"/>
  <c r="I41" i="8"/>
  <c r="J41" i="8" s="1"/>
  <c r="I23" i="8"/>
  <c r="J23" i="8" s="1"/>
  <c r="O187" i="14"/>
  <c r="Q187" i="14" s="1"/>
  <c r="T187" i="14" s="1"/>
  <c r="O286" i="9"/>
  <c r="O269" i="9"/>
  <c r="Q269" i="9" s="1"/>
  <c r="T269" i="9" s="1"/>
  <c r="O248" i="9"/>
  <c r="Q248" i="9" s="1"/>
  <c r="T248" i="9" s="1"/>
  <c r="O254" i="9"/>
  <c r="Q254" i="9" s="1"/>
  <c r="T254" i="9" s="1"/>
  <c r="O234" i="9"/>
  <c r="Q234" i="9" s="1"/>
  <c r="T234" i="9" s="1"/>
  <c r="O229" i="9"/>
  <c r="Q229" i="9" s="1"/>
  <c r="T229" i="9" s="1"/>
  <c r="O232" i="9"/>
  <c r="Q232" i="9" s="1"/>
  <c r="T232" i="9" s="1"/>
  <c r="H37" i="11"/>
  <c r="H42" i="11"/>
  <c r="O34" i="9"/>
  <c r="Q34" i="9" s="1"/>
  <c r="T34" i="9" s="1"/>
  <c r="O58" i="9"/>
  <c r="Q58" i="9" s="1"/>
  <c r="T58" i="9" s="1"/>
  <c r="O104" i="9"/>
  <c r="Q104" i="9" s="1"/>
  <c r="T104" i="9" s="1"/>
  <c r="O148" i="9"/>
  <c r="Q148" i="9" s="1"/>
  <c r="T148" i="9" s="1"/>
  <c r="O66" i="9"/>
  <c r="Q66" i="9" s="1"/>
  <c r="T66" i="9" s="1"/>
  <c r="O209" i="9"/>
  <c r="Q209" i="9" s="1"/>
  <c r="T209" i="9" s="1"/>
  <c r="O204" i="9"/>
  <c r="Q204" i="9" s="1"/>
  <c r="T204" i="9" s="1"/>
  <c r="O175" i="9"/>
  <c r="Q175" i="9" s="1"/>
  <c r="T175" i="9" s="1"/>
  <c r="O170" i="9"/>
  <c r="Q170" i="9" s="1"/>
  <c r="T170" i="9" s="1"/>
  <c r="O154" i="9"/>
  <c r="Q154" i="9" s="1"/>
  <c r="T154" i="9" s="1"/>
  <c r="O133" i="9"/>
  <c r="Q133" i="9" s="1"/>
  <c r="T133" i="9" s="1"/>
  <c r="O126" i="9"/>
  <c r="Q126" i="9" s="1"/>
  <c r="T126" i="9" s="1"/>
  <c r="O115" i="9"/>
  <c r="Q115" i="9" s="1"/>
  <c r="T115" i="9" s="1"/>
  <c r="O70" i="9"/>
  <c r="Q70" i="9" s="1"/>
  <c r="T70" i="9" s="1"/>
  <c r="F24" i="11"/>
  <c r="O184" i="14"/>
  <c r="Q184" i="14" s="1"/>
  <c r="T184" i="14" s="1"/>
  <c r="L37" i="11"/>
  <c r="G64" i="8"/>
  <c r="O268" i="9"/>
  <c r="Q268" i="9" s="1"/>
  <c r="T268" i="9" s="1"/>
  <c r="O238" i="9"/>
  <c r="Q238" i="9" s="1"/>
  <c r="T238" i="9" s="1"/>
  <c r="O256" i="9"/>
  <c r="Q256" i="9" s="1"/>
  <c r="T256" i="9" s="1"/>
  <c r="O262" i="9"/>
  <c r="Q262" i="9" s="1"/>
  <c r="T262" i="9" s="1"/>
  <c r="O259" i="9"/>
  <c r="Q259" i="9" s="1"/>
  <c r="T259" i="9" s="1"/>
  <c r="O230" i="9"/>
  <c r="Q230" i="9" s="1"/>
  <c r="T230" i="9" s="1"/>
  <c r="O225" i="9"/>
  <c r="Q225" i="9" s="1"/>
  <c r="T225" i="9" s="1"/>
  <c r="I37" i="11"/>
  <c r="F25" i="8"/>
  <c r="H25" i="8" s="1"/>
  <c r="O38" i="9"/>
  <c r="Q38" i="9" s="1"/>
  <c r="T38" i="9" s="1"/>
  <c r="O62" i="9"/>
  <c r="Q62" i="9" s="1"/>
  <c r="T62" i="9" s="1"/>
  <c r="O108" i="9"/>
  <c r="Q108" i="9" s="1"/>
  <c r="T108" i="9" s="1"/>
  <c r="O132" i="9"/>
  <c r="Q132" i="9" s="1"/>
  <c r="T132" i="9" s="1"/>
  <c r="X16" i="9"/>
  <c r="O208" i="9"/>
  <c r="Q208" i="9" s="1"/>
  <c r="T208" i="9" s="1"/>
  <c r="O198" i="9"/>
  <c r="Q198" i="9" s="1"/>
  <c r="T198" i="9" s="1"/>
  <c r="O192" i="9"/>
  <c r="Q192" i="9" s="1"/>
  <c r="T192" i="9" s="1"/>
  <c r="O185" i="9"/>
  <c r="Q185" i="9" s="1"/>
  <c r="T185" i="9" s="1"/>
  <c r="O174" i="9"/>
  <c r="Q174" i="9" s="1"/>
  <c r="T174" i="9" s="1"/>
  <c r="O164" i="9"/>
  <c r="Q164" i="9" s="1"/>
  <c r="T164" i="9" s="1"/>
  <c r="O159" i="9"/>
  <c r="Q159" i="9" s="1"/>
  <c r="T159" i="9" s="1"/>
  <c r="O146" i="9"/>
  <c r="Q146" i="9" s="1"/>
  <c r="T146" i="9" s="1"/>
  <c r="O135" i="9"/>
  <c r="Q135" i="9" s="1"/>
  <c r="T135" i="9" s="1"/>
  <c r="O117" i="9"/>
  <c r="Q117" i="9" s="1"/>
  <c r="T117" i="9" s="1"/>
  <c r="O110" i="9"/>
  <c r="Q110" i="9" s="1"/>
  <c r="T110" i="9" s="1"/>
  <c r="O79" i="9"/>
  <c r="Q79" i="9" s="1"/>
  <c r="T79" i="9" s="1"/>
  <c r="O52" i="9"/>
  <c r="Q52" i="9" s="1"/>
  <c r="T52" i="9" s="1"/>
  <c r="O44" i="9"/>
  <c r="Q44" i="9" s="1"/>
  <c r="T44" i="9" s="1"/>
  <c r="G68" i="8"/>
  <c r="L31" i="11"/>
  <c r="K24" i="11"/>
  <c r="H39" i="11"/>
  <c r="G82" i="8"/>
  <c r="O277" i="9"/>
  <c r="Q277" i="9" s="1"/>
  <c r="T277" i="9" s="1"/>
  <c r="O252" i="9"/>
  <c r="Q252" i="9" s="1"/>
  <c r="T252" i="9" s="1"/>
  <c r="O244" i="9"/>
  <c r="Q244" i="9" s="1"/>
  <c r="T244" i="9" s="1"/>
  <c r="O264" i="9"/>
  <c r="Q264" i="9" s="1"/>
  <c r="T264" i="9" s="1"/>
  <c r="O226" i="9"/>
  <c r="Q226" i="9" s="1"/>
  <c r="T226" i="9" s="1"/>
  <c r="O236" i="9"/>
  <c r="Q236" i="9" s="1"/>
  <c r="T236" i="9" s="1"/>
  <c r="O42" i="9"/>
  <c r="Q42" i="9" s="1"/>
  <c r="T42" i="9" s="1"/>
  <c r="O82" i="9"/>
  <c r="Q82" i="9" s="1"/>
  <c r="T82" i="9" s="1"/>
  <c r="O112" i="9"/>
  <c r="Q112" i="9" s="1"/>
  <c r="T112" i="9" s="1"/>
  <c r="O136" i="9"/>
  <c r="Q136" i="9" s="1"/>
  <c r="T136" i="9" s="1"/>
  <c r="O75" i="9"/>
  <c r="Q75" i="9" s="1"/>
  <c r="T75" i="9" s="1"/>
  <c r="O89" i="9"/>
  <c r="Q89" i="9" s="1"/>
  <c r="T89" i="9" s="1"/>
  <c r="O214" i="9"/>
  <c r="Q214" i="9" s="1"/>
  <c r="T214" i="9" s="1"/>
  <c r="O191" i="9"/>
  <c r="Q191" i="9" s="1"/>
  <c r="T191" i="9" s="1"/>
  <c r="O180" i="9"/>
  <c r="Q180" i="9" s="1"/>
  <c r="T180" i="9" s="1"/>
  <c r="O158" i="9"/>
  <c r="Q158" i="9" s="1"/>
  <c r="T158" i="9" s="1"/>
  <c r="O153" i="9"/>
  <c r="Q153" i="9" s="1"/>
  <c r="T153" i="9" s="1"/>
  <c r="O137" i="9"/>
  <c r="Q137" i="9" s="1"/>
  <c r="T137" i="9" s="1"/>
  <c r="O130" i="9"/>
  <c r="Q130" i="9" s="1"/>
  <c r="T130" i="9" s="1"/>
  <c r="O119" i="9"/>
  <c r="Q119" i="9" s="1"/>
  <c r="T119" i="9" s="1"/>
  <c r="O102" i="9"/>
  <c r="Q102" i="9" s="1"/>
  <c r="T102" i="9" s="1"/>
  <c r="F67" i="8"/>
  <c r="H67" i="8" s="1"/>
  <c r="I27" i="8"/>
  <c r="J27" i="8" s="1"/>
  <c r="I31" i="11"/>
  <c r="K49" i="11"/>
  <c r="O270" i="9"/>
  <c r="Q270" i="9" s="1"/>
  <c r="T270" i="9" s="1"/>
  <c r="O267" i="9"/>
  <c r="Q267" i="9" s="1"/>
  <c r="T267" i="9" s="1"/>
  <c r="O276" i="9"/>
  <c r="Q276" i="9" s="1"/>
  <c r="T276" i="9" s="1"/>
  <c r="O227" i="9"/>
  <c r="Q227" i="9" s="1"/>
  <c r="T227" i="9" s="1"/>
  <c r="F70" i="11"/>
  <c r="O194" i="9"/>
  <c r="Q194" i="9" s="1"/>
  <c r="T194" i="9" s="1"/>
  <c r="O188" i="9"/>
  <c r="Q188" i="9" s="1"/>
  <c r="T188" i="9" s="1"/>
  <c r="O140" i="9"/>
  <c r="Q140" i="9" s="1"/>
  <c r="T140" i="9" s="1"/>
  <c r="O88" i="9"/>
  <c r="Q88" i="9" s="1"/>
  <c r="T88" i="9" s="1"/>
  <c r="O91" i="9"/>
  <c r="Q91" i="9" s="1"/>
  <c r="T91" i="9" s="1"/>
  <c r="X15" i="9"/>
  <c r="O207" i="9"/>
  <c r="Q207" i="9" s="1"/>
  <c r="T207" i="9" s="1"/>
  <c r="O203" i="9"/>
  <c r="Q203" i="9" s="1"/>
  <c r="T203" i="9" s="1"/>
  <c r="O197" i="9"/>
  <c r="Q197" i="9" s="1"/>
  <c r="T197" i="9" s="1"/>
  <c r="O190" i="9"/>
  <c r="Q190" i="9" s="1"/>
  <c r="T190" i="9" s="1"/>
  <c r="O173" i="9"/>
  <c r="Q173" i="9" s="1"/>
  <c r="T173" i="9" s="1"/>
  <c r="O169" i="9"/>
  <c r="Q169" i="9" s="1"/>
  <c r="T169" i="9" s="1"/>
  <c r="O163" i="9"/>
  <c r="Q163" i="9" s="1"/>
  <c r="T163" i="9" s="1"/>
  <c r="O157" i="9"/>
  <c r="Q157" i="9" s="1"/>
  <c r="T157" i="9" s="1"/>
  <c r="O139" i="9"/>
  <c r="Q139" i="9" s="1"/>
  <c r="T139" i="9" s="1"/>
  <c r="O123" i="9"/>
  <c r="Q123" i="9" s="1"/>
  <c r="T123" i="9" s="1"/>
  <c r="O121" i="9"/>
  <c r="Q121" i="9" s="1"/>
  <c r="T121" i="9" s="1"/>
  <c r="O114" i="9"/>
  <c r="Q114" i="9" s="1"/>
  <c r="T114" i="9" s="1"/>
  <c r="O84" i="9"/>
  <c r="Q84" i="9" s="1"/>
  <c r="T84" i="9" s="1"/>
  <c r="O76" i="9"/>
  <c r="Q76" i="9" s="1"/>
  <c r="T76" i="9" s="1"/>
  <c r="L24" i="11"/>
  <c r="F49" i="11"/>
  <c r="O237" i="9"/>
  <c r="Q237" i="9" s="1"/>
  <c r="T237" i="9" s="1"/>
  <c r="O278" i="9"/>
  <c r="Q278" i="9" s="1"/>
  <c r="T278" i="9" s="1"/>
  <c r="O275" i="9"/>
  <c r="Q275" i="9" s="1"/>
  <c r="T275" i="9" s="1"/>
  <c r="J49" i="11"/>
  <c r="I49" i="11"/>
  <c r="O221" i="9"/>
  <c r="Q221" i="9" s="1"/>
  <c r="T221" i="9" s="1"/>
  <c r="L42" i="11"/>
  <c r="L78" i="11"/>
  <c r="O22" i="9"/>
  <c r="Q22" i="9" s="1"/>
  <c r="T22" i="9" s="1"/>
  <c r="O46" i="9"/>
  <c r="Q46" i="9" s="1"/>
  <c r="T46" i="9" s="1"/>
  <c r="O116" i="9"/>
  <c r="Q116" i="9" s="1"/>
  <c r="T116" i="9" s="1"/>
  <c r="O72" i="9"/>
  <c r="Q72" i="9" s="1"/>
  <c r="T72" i="9" s="1"/>
  <c r="O87" i="9"/>
  <c r="Q87" i="9" s="1"/>
  <c r="T87" i="9" s="1"/>
  <c r="X14" i="9"/>
  <c r="O213" i="9"/>
  <c r="Q213" i="9" s="1"/>
  <c r="T213" i="9" s="1"/>
  <c r="O202" i="9"/>
  <c r="Q202" i="9" s="1"/>
  <c r="T202" i="9" s="1"/>
  <c r="O196" i="9"/>
  <c r="Q196" i="9" s="1"/>
  <c r="T196" i="9" s="1"/>
  <c r="O189" i="9"/>
  <c r="Q189" i="9" s="1"/>
  <c r="T189" i="9" s="1"/>
  <c r="O184" i="9"/>
  <c r="Q184" i="9" s="1"/>
  <c r="T184" i="9" s="1"/>
  <c r="O179" i="9"/>
  <c r="Q179" i="9" s="1"/>
  <c r="T179" i="9" s="1"/>
  <c r="O168" i="9"/>
  <c r="Q168" i="9" s="1"/>
  <c r="T168" i="9" s="1"/>
  <c r="O162" i="9"/>
  <c r="Q162" i="9" s="1"/>
  <c r="T162" i="9" s="1"/>
  <c r="O152" i="9"/>
  <c r="Q152" i="9" s="1"/>
  <c r="T152" i="9" s="1"/>
  <c r="O143" i="9"/>
  <c r="Q143" i="9" s="1"/>
  <c r="T143" i="9" s="1"/>
  <c r="O141" i="9"/>
  <c r="Q141" i="9" s="1"/>
  <c r="T141" i="9" s="1"/>
  <c r="O134" i="9"/>
  <c r="Q134" i="9" s="1"/>
  <c r="T134" i="9" s="1"/>
  <c r="O125" i="9"/>
  <c r="Q125" i="9" s="1"/>
  <c r="T125" i="9" s="1"/>
  <c r="I72" i="8"/>
  <c r="J72" i="8" s="1"/>
  <c r="I82" i="8"/>
  <c r="J82" i="8" s="1"/>
  <c r="I42" i="8"/>
  <c r="J42" i="8" s="1"/>
  <c r="I24" i="11"/>
  <c r="J31" i="11"/>
  <c r="K82" i="11"/>
  <c r="F82" i="11"/>
  <c r="J82" i="11"/>
  <c r="L82" i="11"/>
  <c r="L29" i="11"/>
  <c r="J29" i="11"/>
  <c r="I29" i="11"/>
  <c r="G39" i="8"/>
  <c r="I55" i="8"/>
  <c r="J55" i="8" s="1"/>
  <c r="G25" i="8"/>
  <c r="F69" i="8"/>
  <c r="G69" i="8" s="1"/>
  <c r="H40" i="11"/>
  <c r="J40" i="11"/>
  <c r="L40" i="11"/>
  <c r="F40" i="11"/>
  <c r="I40" i="11"/>
  <c r="K40" i="11"/>
  <c r="I35" i="11"/>
  <c r="K35" i="11"/>
  <c r="J35" i="11"/>
  <c r="F35" i="11"/>
  <c r="L35" i="11"/>
  <c r="J28" i="11"/>
  <c r="I28" i="11"/>
  <c r="I21" i="11"/>
  <c r="H21" i="11"/>
  <c r="H70" i="8"/>
  <c r="H75" i="8"/>
  <c r="G75" i="8"/>
  <c r="G50" i="8"/>
  <c r="H50" i="8"/>
  <c r="F37" i="8"/>
  <c r="I37" i="8"/>
  <c r="J37" i="8" s="1"/>
  <c r="Q13" i="3"/>
  <c r="F13" i="3"/>
  <c r="I13" i="3"/>
  <c r="G13" i="3"/>
  <c r="O13" i="3"/>
  <c r="K58" i="11"/>
  <c r="L58" i="11"/>
  <c r="I58" i="11"/>
  <c r="J58" i="11"/>
  <c r="H51" i="11"/>
  <c r="K51" i="11"/>
  <c r="J51" i="11"/>
  <c r="I45" i="11"/>
  <c r="J45" i="11"/>
  <c r="L45" i="11"/>
  <c r="H45" i="11"/>
  <c r="F45" i="11"/>
  <c r="O161" i="14"/>
  <c r="Q161" i="14" s="1"/>
  <c r="T161" i="14" s="1"/>
  <c r="O190" i="14"/>
  <c r="Q190" i="14" s="1"/>
  <c r="T190" i="14" s="1"/>
  <c r="O221" i="14"/>
  <c r="Q221" i="14" s="1"/>
  <c r="T221" i="14" s="1"/>
  <c r="O83" i="14"/>
  <c r="Q83" i="14" s="1"/>
  <c r="O104" i="14"/>
  <c r="Q104" i="14" s="1"/>
  <c r="O109" i="14"/>
  <c r="Q109" i="14" s="1"/>
  <c r="O145" i="14"/>
  <c r="Q145" i="14" s="1"/>
  <c r="O202" i="14"/>
  <c r="Q202" i="14" s="1"/>
  <c r="O236" i="14"/>
  <c r="Q236" i="14" s="1"/>
  <c r="T236" i="14" s="1"/>
  <c r="W12" i="14"/>
  <c r="O48" i="14"/>
  <c r="Q48" i="14" s="1"/>
  <c r="T48" i="14" s="1"/>
  <c r="O56" i="14"/>
  <c r="Q56" i="14" s="1"/>
  <c r="T56" i="14" s="1"/>
  <c r="O70" i="14"/>
  <c r="Q70" i="14" s="1"/>
  <c r="T70" i="14" s="1"/>
  <c r="O146" i="14"/>
  <c r="Q146" i="14" s="1"/>
  <c r="T146" i="14" s="1"/>
  <c r="O25" i="14"/>
  <c r="Q25" i="14" s="1"/>
  <c r="T25" i="14" s="1"/>
  <c r="O57" i="14"/>
  <c r="Q57" i="14" s="1"/>
  <c r="T57" i="14" s="1"/>
  <c r="O90" i="14"/>
  <c r="Q90" i="14" s="1"/>
  <c r="T90" i="14" s="1"/>
  <c r="O118" i="14"/>
  <c r="Q118" i="14" s="1"/>
  <c r="T118" i="14" s="1"/>
  <c r="O134" i="14"/>
  <c r="Q134" i="14" s="1"/>
  <c r="T134" i="14" s="1"/>
  <c r="O162" i="14"/>
  <c r="Q162" i="14" s="1"/>
  <c r="T162" i="14" s="1"/>
  <c r="O208" i="14"/>
  <c r="Q208" i="14" s="1"/>
  <c r="T208" i="14" s="1"/>
  <c r="O249" i="14"/>
  <c r="Q249" i="14" s="1"/>
  <c r="T249" i="14" s="1"/>
  <c r="O244" i="14"/>
  <c r="Q244" i="14" s="1"/>
  <c r="T244" i="14" s="1"/>
  <c r="O151" i="14"/>
  <c r="Q151" i="14" s="1"/>
  <c r="T151" i="14" s="1"/>
  <c r="O193" i="14"/>
  <c r="Q193" i="14" s="1"/>
  <c r="T193" i="14" s="1"/>
  <c r="O228" i="14"/>
  <c r="Q228" i="14" s="1"/>
  <c r="T228" i="14" s="1"/>
  <c r="W18" i="14"/>
  <c r="O152" i="14"/>
  <c r="Q152" i="14" s="1"/>
  <c r="T152" i="14" s="1"/>
  <c r="O200" i="14"/>
  <c r="Q200" i="14" s="1"/>
  <c r="T200" i="14" s="1"/>
  <c r="O234" i="14"/>
  <c r="Q234" i="14" s="1"/>
  <c r="T234" i="14" s="1"/>
  <c r="O100" i="14"/>
  <c r="Q100" i="14" s="1"/>
  <c r="O141" i="14"/>
  <c r="Q141" i="14" s="1"/>
  <c r="O235" i="14"/>
  <c r="Q235" i="14" s="1"/>
  <c r="O164" i="14"/>
  <c r="Q164" i="14" s="1"/>
  <c r="T164" i="14" s="1"/>
  <c r="O203" i="14"/>
  <c r="Q203" i="14" s="1"/>
  <c r="T203" i="14" s="1"/>
  <c r="O239" i="14"/>
  <c r="Q239" i="14" s="1"/>
  <c r="T239" i="14" s="1"/>
  <c r="O135" i="14"/>
  <c r="Q135" i="14" s="1"/>
  <c r="O144" i="14"/>
  <c r="Q144" i="14" s="1"/>
  <c r="O196" i="14"/>
  <c r="Q196" i="14" s="1"/>
  <c r="O198" i="14"/>
  <c r="Q198" i="14" s="1"/>
  <c r="O171" i="14"/>
  <c r="Q171" i="14" s="1"/>
  <c r="T171" i="14" s="1"/>
  <c r="O204" i="14"/>
  <c r="Q204" i="14" s="1"/>
  <c r="T204" i="14" s="1"/>
  <c r="O245" i="14"/>
  <c r="Q245" i="14" s="1"/>
  <c r="T245" i="14" s="1"/>
  <c r="O30" i="14"/>
  <c r="Q30" i="14" s="1"/>
  <c r="O71" i="14"/>
  <c r="Q71" i="14" s="1"/>
  <c r="O93" i="14"/>
  <c r="Q93" i="14" s="1"/>
  <c r="O110" i="14"/>
  <c r="Q110" i="14" s="1"/>
  <c r="O137" i="14"/>
  <c r="Q137" i="14" s="1"/>
  <c r="O140" i="14"/>
  <c r="Q140" i="14" s="1"/>
  <c r="O248" i="14"/>
  <c r="Q248" i="14" s="1"/>
  <c r="T248" i="14" s="1"/>
  <c r="O227" i="14"/>
  <c r="Q227" i="14" s="1"/>
  <c r="T227" i="14" s="1"/>
  <c r="W4" i="14"/>
  <c r="O52" i="14"/>
  <c r="Q52" i="14" s="1"/>
  <c r="T52" i="14" s="1"/>
  <c r="O60" i="14"/>
  <c r="Q60" i="14" s="1"/>
  <c r="T60" i="14" s="1"/>
  <c r="O91" i="14"/>
  <c r="Q91" i="14" s="1"/>
  <c r="T91" i="14" s="1"/>
  <c r="O129" i="14"/>
  <c r="Q129" i="14" s="1"/>
  <c r="T129" i="14" s="1"/>
  <c r="O150" i="14"/>
  <c r="Q150" i="14" s="1"/>
  <c r="T150" i="14" s="1"/>
  <c r="O182" i="14"/>
  <c r="Q182" i="14" s="1"/>
  <c r="T182" i="14" s="1"/>
  <c r="O72" i="14"/>
  <c r="Q72" i="14" s="1"/>
  <c r="T72" i="14" s="1"/>
  <c r="O112" i="14"/>
  <c r="Q112" i="14" s="1"/>
  <c r="T112" i="14" s="1"/>
  <c r="O124" i="14"/>
  <c r="Q124" i="14" s="1"/>
  <c r="T124" i="14" s="1"/>
  <c r="O232" i="14"/>
  <c r="Q232" i="14" s="1"/>
  <c r="T232" i="14" s="1"/>
  <c r="W3" i="14"/>
  <c r="O188" i="14"/>
  <c r="Q188" i="14" s="1"/>
  <c r="T188" i="14" s="1"/>
  <c r="O183" i="14"/>
  <c r="Q183" i="14" s="1"/>
  <c r="T183" i="14" s="1"/>
  <c r="O206" i="14"/>
  <c r="Q206" i="14" s="1"/>
  <c r="T206" i="14" s="1"/>
  <c r="O258" i="14"/>
  <c r="Q258" i="14" s="1"/>
  <c r="T258" i="14" s="1"/>
  <c r="O85" i="14"/>
  <c r="Q85" i="14" s="1"/>
  <c r="O201" i="14"/>
  <c r="Q201" i="14" s="1"/>
  <c r="O279" i="4"/>
  <c r="I22" i="11"/>
  <c r="K22" i="11"/>
  <c r="J22" i="11"/>
  <c r="H29" i="11"/>
  <c r="I82" i="11"/>
  <c r="G53" i="8"/>
  <c r="H45" i="8"/>
  <c r="F24" i="8"/>
  <c r="H24" i="8" s="1"/>
  <c r="I57" i="11"/>
  <c r="H57" i="11"/>
  <c r="J57" i="11"/>
  <c r="K57" i="11"/>
  <c r="O277" i="4"/>
  <c r="Q277" i="4" s="1"/>
  <c r="T277" i="4" s="1"/>
  <c r="H82" i="11"/>
  <c r="F73" i="8"/>
  <c r="H73" i="8" s="1"/>
  <c r="I49" i="8"/>
  <c r="J49" i="8" s="1"/>
  <c r="F49" i="8"/>
  <c r="K29" i="11"/>
  <c r="G65" i="8"/>
  <c r="H65" i="8"/>
  <c r="H59" i="8"/>
  <c r="G59" i="8"/>
  <c r="F29" i="8"/>
  <c r="I29" i="8"/>
  <c r="J29" i="8" s="1"/>
  <c r="F29" i="11"/>
  <c r="J77" i="11"/>
  <c r="K77" i="11"/>
  <c r="F77" i="11"/>
  <c r="L77" i="11"/>
  <c r="F63" i="11"/>
  <c r="L63" i="11"/>
  <c r="I63" i="11"/>
  <c r="F22" i="11"/>
  <c r="H83" i="11"/>
  <c r="J83" i="11"/>
  <c r="F83" i="11"/>
  <c r="L83" i="11"/>
  <c r="L76" i="11"/>
  <c r="K76" i="11"/>
  <c r="F69" i="11"/>
  <c r="I69" i="11"/>
  <c r="K69" i="11"/>
  <c r="H69" i="11"/>
  <c r="L69" i="11"/>
  <c r="I50" i="8"/>
  <c r="J50" i="8" s="1"/>
  <c r="G28" i="8"/>
  <c r="F48" i="11"/>
  <c r="O282" i="9"/>
  <c r="G44" i="8"/>
  <c r="G32" i="8"/>
  <c r="L66" i="11"/>
  <c r="H79" i="11"/>
  <c r="I53" i="8"/>
  <c r="J53" i="8" s="1"/>
  <c r="I22" i="8"/>
  <c r="J22" i="8" s="1"/>
  <c r="K48" i="11"/>
  <c r="G289" i="9"/>
  <c r="O289" i="9"/>
  <c r="G288" i="9"/>
  <c r="O288" i="9"/>
  <c r="G283" i="9"/>
  <c r="O283" i="9"/>
  <c r="O285" i="9"/>
  <c r="G285" i="9"/>
  <c r="J287" i="9"/>
  <c r="Q282" i="9"/>
  <c r="T282" i="9" s="1"/>
  <c r="J282" i="9"/>
  <c r="Q284" i="9"/>
  <c r="T284" i="9" s="1"/>
  <c r="J284" i="9"/>
  <c r="G281" i="9"/>
  <c r="D15" i="9"/>
  <c r="C19" i="9" s="1"/>
  <c r="O281" i="9"/>
  <c r="Q286" i="9"/>
  <c r="T286" i="9" s="1"/>
  <c r="O287" i="9"/>
  <c r="Q287" i="9" s="1"/>
  <c r="T287" i="9" s="1"/>
  <c r="G280" i="4"/>
  <c r="O280" i="4"/>
  <c r="V277" i="4"/>
  <c r="K277" i="4"/>
  <c r="O274" i="4"/>
  <c r="G274" i="4"/>
  <c r="G276" i="4"/>
  <c r="O276" i="4"/>
  <c r="O278" i="4"/>
  <c r="G278" i="4"/>
  <c r="G272" i="4"/>
  <c r="O272" i="4"/>
  <c r="G281" i="4"/>
  <c r="O281" i="4"/>
  <c r="G271" i="4"/>
  <c r="O271" i="4"/>
  <c r="G279" i="4"/>
  <c r="C16" i="13"/>
  <c r="D18" i="13" s="1"/>
  <c r="H9" i="13" s="1"/>
  <c r="N161" i="13"/>
  <c r="N174" i="13"/>
  <c r="N160" i="13"/>
  <c r="N217" i="13"/>
  <c r="N203" i="13"/>
  <c r="N196" i="13"/>
  <c r="N218" i="13"/>
  <c r="N206" i="13"/>
  <c r="N175" i="13"/>
  <c r="N177" i="13"/>
  <c r="N163" i="13"/>
  <c r="N176" i="13"/>
  <c r="N162" i="13"/>
  <c r="N219" i="13"/>
  <c r="N205" i="13"/>
  <c r="N188" i="13"/>
  <c r="N227" i="13"/>
  <c r="N192" i="13"/>
  <c r="N189" i="13"/>
  <c r="N179" i="13"/>
  <c r="N165" i="13"/>
  <c r="N178" i="13"/>
  <c r="N164" i="13"/>
  <c r="N221" i="13"/>
  <c r="N207" i="13"/>
  <c r="N184" i="13"/>
  <c r="N197" i="13"/>
  <c r="N194" i="13"/>
  <c r="N226" i="13"/>
  <c r="N212" i="13"/>
  <c r="N195" i="13"/>
  <c r="N185" i="13"/>
  <c r="N171" i="13"/>
  <c r="N204" i="13"/>
  <c r="N222" i="13"/>
  <c r="N209" i="13"/>
  <c r="N199" i="13"/>
  <c r="N214" i="13"/>
  <c r="N187" i="13"/>
  <c r="N173" i="13"/>
  <c r="N172" i="13"/>
  <c r="N215" i="13"/>
  <c r="N198" i="13"/>
  <c r="N202" i="13"/>
  <c r="N190" i="13"/>
  <c r="N208" i="13"/>
  <c r="N181" i="13"/>
  <c r="N180" i="13"/>
  <c r="N223" i="13"/>
  <c r="N211" i="13"/>
  <c r="N224" i="13"/>
  <c r="N193" i="13"/>
  <c r="N169" i="13"/>
  <c r="N168" i="13"/>
  <c r="C15" i="13"/>
  <c r="N213" i="13"/>
  <c r="N228" i="13"/>
  <c r="N200" i="13"/>
  <c r="N225" i="13"/>
  <c r="N210" i="13"/>
  <c r="N183" i="13"/>
  <c r="N182" i="13"/>
  <c r="N186" i="13"/>
  <c r="N229" i="13"/>
  <c r="N191" i="13"/>
  <c r="N201" i="13"/>
  <c r="N167" i="13"/>
  <c r="N216" i="13"/>
  <c r="N220" i="13"/>
  <c r="N166" i="13"/>
  <c r="N170" i="13"/>
  <c r="C15" i="14"/>
  <c r="C16" i="14"/>
  <c r="D18" i="14" s="1"/>
  <c r="H9" i="14" s="1"/>
  <c r="F17" i="14"/>
  <c r="O269" i="4"/>
  <c r="Q269" i="4" s="1"/>
  <c r="T269" i="4" s="1"/>
  <c r="O251" i="4"/>
  <c r="Q251" i="4" s="1"/>
  <c r="T251" i="4" s="1"/>
  <c r="O224" i="4"/>
  <c r="Q224" i="4" s="1"/>
  <c r="T224" i="4" s="1"/>
  <c r="O172" i="4"/>
  <c r="Q172" i="4" s="1"/>
  <c r="T172" i="4" s="1"/>
  <c r="O238" i="4"/>
  <c r="Q238" i="4" s="1"/>
  <c r="T238" i="4" s="1"/>
  <c r="O227" i="4"/>
  <c r="Q227" i="4" s="1"/>
  <c r="T227" i="4" s="1"/>
  <c r="W5" i="4"/>
  <c r="W13" i="4"/>
  <c r="O223" i="4"/>
  <c r="Q223" i="4" s="1"/>
  <c r="T223" i="4" s="1"/>
  <c r="O36" i="4"/>
  <c r="Q36" i="4" s="1"/>
  <c r="O41" i="4"/>
  <c r="Q41" i="4" s="1"/>
  <c r="O57" i="4"/>
  <c r="Q57" i="4" s="1"/>
  <c r="O62" i="4"/>
  <c r="Q62" i="4" s="1"/>
  <c r="O72" i="4"/>
  <c r="Q72" i="4" s="1"/>
  <c r="O245" i="4"/>
  <c r="Q245" i="4" s="1"/>
  <c r="T245" i="4" s="1"/>
  <c r="W6" i="4"/>
  <c r="W14" i="4"/>
  <c r="O88" i="4"/>
  <c r="Q88" i="4" s="1"/>
  <c r="T88" i="4" s="1"/>
  <c r="O23" i="4"/>
  <c r="Q23" i="4" s="1"/>
  <c r="O28" i="4"/>
  <c r="Q28" i="4" s="1"/>
  <c r="O32" i="4"/>
  <c r="Q32" i="4" s="1"/>
  <c r="O48" i="4"/>
  <c r="Q48" i="4" s="1"/>
  <c r="O52" i="4"/>
  <c r="Q52" i="4" s="1"/>
  <c r="O68" i="4"/>
  <c r="Q68" i="4" s="1"/>
  <c r="O85" i="4"/>
  <c r="Q85" i="4" s="1"/>
  <c r="O244" i="4"/>
  <c r="Q244" i="4" s="1"/>
  <c r="T244" i="4" s="1"/>
  <c r="O211" i="4"/>
  <c r="Q211" i="4" s="1"/>
  <c r="T211" i="4" s="1"/>
  <c r="O240" i="4"/>
  <c r="Q240" i="4" s="1"/>
  <c r="T240" i="4" s="1"/>
  <c r="O231" i="4"/>
  <c r="Q231" i="4" s="1"/>
  <c r="T231" i="4" s="1"/>
  <c r="W7" i="4"/>
  <c r="W15" i="4"/>
  <c r="O89" i="4"/>
  <c r="Q89" i="4" s="1"/>
  <c r="T89" i="4" s="1"/>
  <c r="O37" i="4"/>
  <c r="Q37" i="4" s="1"/>
  <c r="O42" i="4"/>
  <c r="Q42" i="4" s="1"/>
  <c r="O58" i="4"/>
  <c r="Q58" i="4" s="1"/>
  <c r="O64" i="4"/>
  <c r="Q64" i="4" s="1"/>
  <c r="O258" i="4"/>
  <c r="Q258" i="4" s="1"/>
  <c r="T258" i="4" s="1"/>
  <c r="O233" i="4"/>
  <c r="Q233" i="4" s="1"/>
  <c r="T233" i="4" s="1"/>
  <c r="O235" i="4"/>
  <c r="Q235" i="4" s="1"/>
  <c r="T235" i="4" s="1"/>
  <c r="O237" i="4"/>
  <c r="Q237" i="4" s="1"/>
  <c r="T237" i="4" s="1"/>
  <c r="W8" i="4"/>
  <c r="W16" i="4"/>
  <c r="O24" i="4"/>
  <c r="Q24" i="4" s="1"/>
  <c r="O29" i="4"/>
  <c r="Q29" i="4" s="1"/>
  <c r="O33" i="4"/>
  <c r="Q33" i="4" s="1"/>
  <c r="O38" i="4"/>
  <c r="Q38" i="4" s="1"/>
  <c r="O49" i="4"/>
  <c r="Q49" i="4" s="1"/>
  <c r="O53" i="4"/>
  <c r="Q53" i="4" s="1"/>
  <c r="O69" i="4"/>
  <c r="Q69" i="4" s="1"/>
  <c r="O249" i="4"/>
  <c r="Q249" i="4" s="1"/>
  <c r="T249" i="4" s="1"/>
  <c r="O192" i="4"/>
  <c r="Q192" i="4" s="1"/>
  <c r="T192" i="4" s="1"/>
  <c r="O226" i="4"/>
  <c r="Q226" i="4" s="1"/>
  <c r="T226" i="4" s="1"/>
  <c r="O225" i="4"/>
  <c r="Q225" i="4" s="1"/>
  <c r="T225" i="4" s="1"/>
  <c r="O228" i="4"/>
  <c r="Q228" i="4" s="1"/>
  <c r="T228" i="4" s="1"/>
  <c r="W9" i="4"/>
  <c r="W17" i="4"/>
  <c r="O44" i="4"/>
  <c r="Q44" i="4" s="1"/>
  <c r="O60" i="4"/>
  <c r="Q60" i="4" s="1"/>
  <c r="O73" i="4"/>
  <c r="Q73" i="4" s="1"/>
  <c r="O63" i="4"/>
  <c r="Q63" i="4" s="1"/>
  <c r="O239" i="4"/>
  <c r="Q239" i="4" s="1"/>
  <c r="T239" i="4" s="1"/>
  <c r="W10" i="4"/>
  <c r="W18" i="4"/>
  <c r="O21" i="4"/>
  <c r="Q21" i="4" s="1"/>
  <c r="O25" i="4"/>
  <c r="Q25" i="4" s="1"/>
  <c r="O30" i="4"/>
  <c r="Q30" i="4" s="1"/>
  <c r="O34" i="4"/>
  <c r="Q34" i="4" s="1"/>
  <c r="O39" i="4"/>
  <c r="Q39" i="4" s="1"/>
  <c r="O50" i="4"/>
  <c r="Q50" i="4" s="1"/>
  <c r="O54" i="4"/>
  <c r="Q54" i="4" s="1"/>
  <c r="O65" i="4"/>
  <c r="Q65" i="4" s="1"/>
  <c r="O77" i="4"/>
  <c r="Q77" i="4" s="1"/>
  <c r="O91" i="4"/>
  <c r="Q91" i="4" s="1"/>
  <c r="T91" i="4" s="1"/>
  <c r="O252" i="4"/>
  <c r="Q252" i="4" s="1"/>
  <c r="T252" i="4" s="1"/>
  <c r="O241" i="4"/>
  <c r="Q241" i="4" s="1"/>
  <c r="T241" i="4" s="1"/>
  <c r="O232" i="4"/>
  <c r="Q232" i="4" s="1"/>
  <c r="T232" i="4" s="1"/>
  <c r="O234" i="4"/>
  <c r="Q234" i="4" s="1"/>
  <c r="T234" i="4" s="1"/>
  <c r="O236" i="4"/>
  <c r="Q236" i="4" s="1"/>
  <c r="T236" i="4" s="1"/>
  <c r="W3" i="4"/>
  <c r="W11" i="4"/>
  <c r="W19" i="4"/>
  <c r="O87" i="4"/>
  <c r="Q87" i="4" s="1"/>
  <c r="T87" i="4" s="1"/>
  <c r="O26" i="4"/>
  <c r="Q26" i="4" s="1"/>
  <c r="O40" i="4"/>
  <c r="Q40" i="4" s="1"/>
  <c r="O46" i="4"/>
  <c r="Q46" i="4" s="1"/>
  <c r="O61" i="4"/>
  <c r="Q61" i="4" s="1"/>
  <c r="O70" i="4"/>
  <c r="Q70" i="4" s="1"/>
  <c r="O22" i="4"/>
  <c r="Q22" i="4" s="1"/>
  <c r="O139" i="4"/>
  <c r="Q139" i="4" s="1"/>
  <c r="T139" i="4" s="1"/>
  <c r="O183" i="4"/>
  <c r="Q183" i="4" s="1"/>
  <c r="T183" i="4" s="1"/>
  <c r="O185" i="4"/>
  <c r="Q185" i="4" s="1"/>
  <c r="T185" i="4" s="1"/>
  <c r="O187" i="4"/>
  <c r="Q187" i="4" s="1"/>
  <c r="T187" i="4" s="1"/>
  <c r="O189" i="4"/>
  <c r="Q189" i="4" s="1"/>
  <c r="T189" i="4" s="1"/>
  <c r="O191" i="4"/>
  <c r="Q191" i="4" s="1"/>
  <c r="T191" i="4" s="1"/>
  <c r="O194" i="4"/>
  <c r="Q194" i="4" s="1"/>
  <c r="T194" i="4" s="1"/>
  <c r="O197" i="4"/>
  <c r="Q197" i="4" s="1"/>
  <c r="T197" i="4" s="1"/>
  <c r="O200" i="4"/>
  <c r="Q200" i="4" s="1"/>
  <c r="T200" i="4" s="1"/>
  <c r="O203" i="4"/>
  <c r="Q203" i="4" s="1"/>
  <c r="T203" i="4" s="1"/>
  <c r="O208" i="4"/>
  <c r="Q208" i="4" s="1"/>
  <c r="T208" i="4" s="1"/>
  <c r="O212" i="4"/>
  <c r="Q212" i="4" s="1"/>
  <c r="T212" i="4" s="1"/>
  <c r="O217" i="4"/>
  <c r="Q217" i="4" s="1"/>
  <c r="T217" i="4" s="1"/>
  <c r="O219" i="4"/>
  <c r="Q219" i="4" s="1"/>
  <c r="T219" i="4" s="1"/>
  <c r="O222" i="4"/>
  <c r="Q222" i="4" s="1"/>
  <c r="T222" i="4" s="1"/>
  <c r="O99" i="4"/>
  <c r="Q99" i="4" s="1"/>
  <c r="T99" i="4" s="1"/>
  <c r="O105" i="4"/>
  <c r="Q105" i="4" s="1"/>
  <c r="T105" i="4" s="1"/>
  <c r="O113" i="4"/>
  <c r="Q113" i="4" s="1"/>
  <c r="T113" i="4" s="1"/>
  <c r="O137" i="4"/>
  <c r="Q137" i="4" s="1"/>
  <c r="T137" i="4" s="1"/>
  <c r="O145" i="4"/>
  <c r="Q145" i="4" s="1"/>
  <c r="T145" i="4" s="1"/>
  <c r="O152" i="4"/>
  <c r="Q152" i="4" s="1"/>
  <c r="T152" i="4" s="1"/>
  <c r="O157" i="4"/>
  <c r="Q157" i="4" s="1"/>
  <c r="T157" i="4" s="1"/>
  <c r="O174" i="4"/>
  <c r="Q174" i="4" s="1"/>
  <c r="T174" i="4" s="1"/>
  <c r="O171" i="4"/>
  <c r="Q171" i="4" s="1"/>
  <c r="T171" i="4" s="1"/>
  <c r="W4" i="4"/>
  <c r="O27" i="4"/>
  <c r="Q27" i="4" s="1"/>
  <c r="O94" i="4"/>
  <c r="Q94" i="4" s="1"/>
  <c r="T94" i="4" s="1"/>
  <c r="O177" i="4"/>
  <c r="Q177" i="4" s="1"/>
  <c r="T177" i="4" s="1"/>
  <c r="O204" i="4"/>
  <c r="Q204" i="4" s="1"/>
  <c r="T204" i="4" s="1"/>
  <c r="O206" i="4"/>
  <c r="Q206" i="4" s="1"/>
  <c r="T206" i="4" s="1"/>
  <c r="O106" i="4"/>
  <c r="Q106" i="4" s="1"/>
  <c r="T106" i="4" s="1"/>
  <c r="O120" i="4"/>
  <c r="Q120" i="4" s="1"/>
  <c r="T120" i="4" s="1"/>
  <c r="O132" i="4"/>
  <c r="Q132" i="4" s="1"/>
  <c r="T132" i="4" s="1"/>
  <c r="O142" i="4"/>
  <c r="Q142" i="4" s="1"/>
  <c r="T142" i="4" s="1"/>
  <c r="O153" i="4"/>
  <c r="Q153" i="4" s="1"/>
  <c r="T153" i="4" s="1"/>
  <c r="O160" i="4"/>
  <c r="Q160" i="4" s="1"/>
  <c r="T160" i="4" s="1"/>
  <c r="O175" i="4"/>
  <c r="Q175" i="4" s="1"/>
  <c r="T175" i="4" s="1"/>
  <c r="W12" i="4"/>
  <c r="O31" i="4"/>
  <c r="Q31" i="4" s="1"/>
  <c r="O74" i="4"/>
  <c r="Q74" i="4" s="1"/>
  <c r="O78" i="4"/>
  <c r="Q78" i="4" s="1"/>
  <c r="O86" i="4"/>
  <c r="Q86" i="4" s="1"/>
  <c r="O126" i="4"/>
  <c r="Q126" i="4" s="1"/>
  <c r="T126" i="4" s="1"/>
  <c r="O167" i="4"/>
  <c r="Q167" i="4" s="1"/>
  <c r="T167" i="4" s="1"/>
  <c r="O195" i="4"/>
  <c r="Q195" i="4" s="1"/>
  <c r="T195" i="4" s="1"/>
  <c r="O213" i="4"/>
  <c r="Q213" i="4" s="1"/>
  <c r="T213" i="4" s="1"/>
  <c r="O97" i="4"/>
  <c r="Q97" i="4" s="1"/>
  <c r="T97" i="4" s="1"/>
  <c r="O103" i="4"/>
  <c r="Q103" i="4" s="1"/>
  <c r="T103" i="4" s="1"/>
  <c r="O110" i="4"/>
  <c r="Q110" i="4" s="1"/>
  <c r="T110" i="4" s="1"/>
  <c r="O125" i="4"/>
  <c r="Q125" i="4" s="1"/>
  <c r="T125" i="4" s="1"/>
  <c r="O150" i="4"/>
  <c r="Q150" i="4" s="1"/>
  <c r="T150" i="4" s="1"/>
  <c r="O155" i="4"/>
  <c r="Q155" i="4" s="1"/>
  <c r="T155" i="4" s="1"/>
  <c r="O168" i="4"/>
  <c r="Q168" i="4" s="1"/>
  <c r="T168" i="4" s="1"/>
  <c r="W2" i="4"/>
  <c r="O35" i="4"/>
  <c r="Q35" i="4" s="1"/>
  <c r="O67" i="4"/>
  <c r="Q67" i="4" s="1"/>
  <c r="O80" i="4"/>
  <c r="Q80" i="4" s="1"/>
  <c r="O124" i="4"/>
  <c r="Q124" i="4" s="1"/>
  <c r="T124" i="4" s="1"/>
  <c r="O131" i="4"/>
  <c r="Q131" i="4" s="1"/>
  <c r="T131" i="4" s="1"/>
  <c r="O134" i="4"/>
  <c r="Q134" i="4" s="1"/>
  <c r="T134" i="4" s="1"/>
  <c r="O161" i="4"/>
  <c r="Q161" i="4" s="1"/>
  <c r="T161" i="4" s="1"/>
  <c r="O163" i="4"/>
  <c r="Q163" i="4" s="1"/>
  <c r="T163" i="4" s="1"/>
  <c r="O165" i="4"/>
  <c r="Q165" i="4" s="1"/>
  <c r="T165" i="4" s="1"/>
  <c r="O181" i="4"/>
  <c r="Q181" i="4" s="1"/>
  <c r="T181" i="4" s="1"/>
  <c r="O100" i="4"/>
  <c r="Q100" i="4" s="1"/>
  <c r="T100" i="4" s="1"/>
  <c r="O114" i="4"/>
  <c r="Q114" i="4" s="1"/>
  <c r="T114" i="4" s="1"/>
  <c r="O140" i="4"/>
  <c r="Q140" i="4" s="1"/>
  <c r="T140" i="4" s="1"/>
  <c r="O147" i="4"/>
  <c r="Q147" i="4" s="1"/>
  <c r="T147" i="4" s="1"/>
  <c r="O158" i="4"/>
  <c r="Q158" i="4" s="1"/>
  <c r="T158" i="4" s="1"/>
  <c r="O81" i="4"/>
  <c r="Q81" i="4" s="1"/>
  <c r="O95" i="4"/>
  <c r="Q95" i="4" s="1"/>
  <c r="T95" i="4" s="1"/>
  <c r="O182" i="4"/>
  <c r="Q182" i="4" s="1"/>
  <c r="T182" i="4" s="1"/>
  <c r="O184" i="4"/>
  <c r="Q184" i="4" s="1"/>
  <c r="T184" i="4" s="1"/>
  <c r="O186" i="4"/>
  <c r="Q186" i="4" s="1"/>
  <c r="T186" i="4" s="1"/>
  <c r="O188" i="4"/>
  <c r="Q188" i="4" s="1"/>
  <c r="T188" i="4" s="1"/>
  <c r="O190" i="4"/>
  <c r="Q190" i="4" s="1"/>
  <c r="T190" i="4" s="1"/>
  <c r="O193" i="4"/>
  <c r="Q193" i="4" s="1"/>
  <c r="T193" i="4" s="1"/>
  <c r="O196" i="4"/>
  <c r="Q196" i="4" s="1"/>
  <c r="T196" i="4" s="1"/>
  <c r="O199" i="4"/>
  <c r="Q199" i="4" s="1"/>
  <c r="T199" i="4" s="1"/>
  <c r="O202" i="4"/>
  <c r="Q202" i="4" s="1"/>
  <c r="T202" i="4" s="1"/>
  <c r="O210" i="4"/>
  <c r="Q210" i="4" s="1"/>
  <c r="T210" i="4" s="1"/>
  <c r="O214" i="4"/>
  <c r="Q214" i="4" s="1"/>
  <c r="T214" i="4" s="1"/>
  <c r="O218" i="4"/>
  <c r="Q218" i="4" s="1"/>
  <c r="T218" i="4" s="1"/>
  <c r="O221" i="4"/>
  <c r="Q221" i="4" s="1"/>
  <c r="T221" i="4" s="1"/>
  <c r="O108" i="4"/>
  <c r="Q108" i="4" s="1"/>
  <c r="T108" i="4" s="1"/>
  <c r="O121" i="4"/>
  <c r="Q121" i="4" s="1"/>
  <c r="T121" i="4" s="1"/>
  <c r="O133" i="4"/>
  <c r="Q133" i="4" s="1"/>
  <c r="T133" i="4" s="1"/>
  <c r="O143" i="4"/>
  <c r="Q143" i="4" s="1"/>
  <c r="T143" i="4" s="1"/>
  <c r="O148" i="4"/>
  <c r="Q148" i="4" s="1"/>
  <c r="T148" i="4" s="1"/>
  <c r="O215" i="4"/>
  <c r="Q215" i="4" s="1"/>
  <c r="T215" i="4" s="1"/>
  <c r="O47" i="4"/>
  <c r="Q47" i="4" s="1"/>
  <c r="O76" i="4"/>
  <c r="Q76" i="4" s="1"/>
  <c r="O82" i="4"/>
  <c r="Q82" i="4" s="1"/>
  <c r="O178" i="4"/>
  <c r="Q178" i="4" s="1"/>
  <c r="T178" i="4" s="1"/>
  <c r="O205" i="4"/>
  <c r="Q205" i="4" s="1"/>
  <c r="T205" i="4" s="1"/>
  <c r="O207" i="4"/>
  <c r="Q207" i="4" s="1"/>
  <c r="T207" i="4" s="1"/>
  <c r="O98" i="4"/>
  <c r="Q98" i="4" s="1"/>
  <c r="T98" i="4" s="1"/>
  <c r="O104" i="4"/>
  <c r="Q104" i="4" s="1"/>
  <c r="T104" i="4" s="1"/>
  <c r="O111" i="4"/>
  <c r="Q111" i="4" s="1"/>
  <c r="T111" i="4" s="1"/>
  <c r="O128" i="4"/>
  <c r="Q128" i="4" s="1"/>
  <c r="T128" i="4" s="1"/>
  <c r="O151" i="4"/>
  <c r="Q151" i="4" s="1"/>
  <c r="T151" i="4" s="1"/>
  <c r="O156" i="4"/>
  <c r="Q156" i="4" s="1"/>
  <c r="T156" i="4" s="1"/>
  <c r="O169" i="4"/>
  <c r="Q169" i="4" s="1"/>
  <c r="T169" i="4" s="1"/>
  <c r="O56" i="4"/>
  <c r="Q56" i="4" s="1"/>
  <c r="O83" i="4"/>
  <c r="Q83" i="4" s="1"/>
  <c r="O92" i="4"/>
  <c r="Q92" i="4" s="1"/>
  <c r="O96" i="4"/>
  <c r="Q96" i="4" s="1"/>
  <c r="T96" i="4" s="1"/>
  <c r="O127" i="4"/>
  <c r="Q127" i="4" s="1"/>
  <c r="T127" i="4" s="1"/>
  <c r="O130" i="4"/>
  <c r="Q130" i="4" s="1"/>
  <c r="T130" i="4" s="1"/>
  <c r="O162" i="4"/>
  <c r="Q162" i="4" s="1"/>
  <c r="T162" i="4" s="1"/>
  <c r="O164" i="4"/>
  <c r="Q164" i="4" s="1"/>
  <c r="T164" i="4" s="1"/>
  <c r="O179" i="4"/>
  <c r="Q179" i="4" s="1"/>
  <c r="T179" i="4" s="1"/>
  <c r="O102" i="4"/>
  <c r="Q102" i="4" s="1"/>
  <c r="T102" i="4" s="1"/>
  <c r="O109" i="4"/>
  <c r="Q109" i="4" s="1"/>
  <c r="T109" i="4" s="1"/>
  <c r="O123" i="4"/>
  <c r="Q123" i="4" s="1"/>
  <c r="T123" i="4" s="1"/>
  <c r="O135" i="4"/>
  <c r="Q135" i="4" s="1"/>
  <c r="T135" i="4" s="1"/>
  <c r="O144" i="4"/>
  <c r="Q144" i="4" s="1"/>
  <c r="T144" i="4" s="1"/>
  <c r="O149" i="4"/>
  <c r="Q149" i="4" s="1"/>
  <c r="T149" i="4" s="1"/>
  <c r="O216" i="4"/>
  <c r="Q216" i="4" s="1"/>
  <c r="T216" i="4" s="1"/>
  <c r="O136" i="4"/>
  <c r="Q136" i="4" s="1"/>
  <c r="T136" i="4" s="1"/>
  <c r="O255" i="4"/>
  <c r="Q255" i="4" s="1"/>
  <c r="T255" i="4" s="1"/>
  <c r="O253" i="4"/>
  <c r="Q253" i="4" s="1"/>
  <c r="T253" i="4" s="1"/>
  <c r="O173" i="4"/>
  <c r="Q173" i="4" s="1"/>
  <c r="T173" i="4" s="1"/>
  <c r="O117" i="4"/>
  <c r="Q117" i="4" s="1"/>
  <c r="T117" i="4" s="1"/>
  <c r="O51" i="4"/>
  <c r="Q51" i="4" s="1"/>
  <c r="O159" i="4"/>
  <c r="Q159" i="4" s="1"/>
  <c r="T159" i="4" s="1"/>
  <c r="O129" i="4"/>
  <c r="Q129" i="4" s="1"/>
  <c r="T129" i="4" s="1"/>
  <c r="O250" i="4"/>
  <c r="Q250" i="4" s="1"/>
  <c r="T250" i="4" s="1"/>
  <c r="O254" i="4"/>
  <c r="Q254" i="4" s="1"/>
  <c r="T254" i="4" s="1"/>
  <c r="O166" i="4"/>
  <c r="Q166" i="4" s="1"/>
  <c r="T166" i="4" s="1"/>
  <c r="O257" i="4"/>
  <c r="Q257" i="4" s="1"/>
  <c r="T257" i="4" s="1"/>
  <c r="O256" i="4"/>
  <c r="Q256" i="4" s="1"/>
  <c r="T256" i="4" s="1"/>
  <c r="O270" i="4"/>
  <c r="Q270" i="4" s="1"/>
  <c r="T270" i="4" s="1"/>
  <c r="O266" i="4"/>
  <c r="Q266" i="4" s="1"/>
  <c r="T266" i="4" s="1"/>
  <c r="O267" i="4"/>
  <c r="Q267" i="4" s="1"/>
  <c r="T267" i="4" s="1"/>
  <c r="O262" i="4"/>
  <c r="Q262" i="4" s="1"/>
  <c r="T262" i="4" s="1"/>
  <c r="O71" i="4"/>
  <c r="Q71" i="4" s="1"/>
  <c r="O112" i="4"/>
  <c r="Q112" i="4" s="1"/>
  <c r="T112" i="4" s="1"/>
  <c r="O230" i="4"/>
  <c r="Q230" i="4" s="1"/>
  <c r="T230" i="4" s="1"/>
  <c r="O170" i="4"/>
  <c r="Q170" i="4" s="1"/>
  <c r="T170" i="4" s="1"/>
  <c r="O243" i="4"/>
  <c r="Q243" i="4" s="1"/>
  <c r="T243" i="4" s="1"/>
  <c r="O260" i="4"/>
  <c r="Q260" i="4" s="1"/>
  <c r="T260" i="4" s="1"/>
  <c r="O55" i="4"/>
  <c r="Q55" i="4" s="1"/>
  <c r="O180" i="4"/>
  <c r="Q180" i="4" s="1"/>
  <c r="T180" i="4" s="1"/>
  <c r="O84" i="4"/>
  <c r="Q84" i="4" s="1"/>
  <c r="O220" i="4"/>
  <c r="Q220" i="4" s="1"/>
  <c r="T220" i="4" s="1"/>
  <c r="O93" i="4"/>
  <c r="Q93" i="4" s="1"/>
  <c r="T93" i="4" s="1"/>
  <c r="O242" i="4"/>
  <c r="Q242" i="4" s="1"/>
  <c r="T242" i="4" s="1"/>
  <c r="O246" i="4"/>
  <c r="Q246" i="4" s="1"/>
  <c r="T246" i="4" s="1"/>
  <c r="O122" i="4"/>
  <c r="Q122" i="4" s="1"/>
  <c r="T122" i="4" s="1"/>
  <c r="O118" i="4"/>
  <c r="Q118" i="4" s="1"/>
  <c r="T118" i="4" s="1"/>
  <c r="O75" i="4"/>
  <c r="Q75" i="4" s="1"/>
  <c r="O209" i="4"/>
  <c r="Q209" i="4" s="1"/>
  <c r="T209" i="4" s="1"/>
  <c r="O261" i="4"/>
  <c r="Q261" i="4" s="1"/>
  <c r="T261" i="4" s="1"/>
  <c r="O273" i="4"/>
  <c r="Q273" i="4" s="1"/>
  <c r="T273" i="4" s="1"/>
  <c r="O263" i="4"/>
  <c r="Q263" i="4" s="1"/>
  <c r="T263" i="4" s="1"/>
  <c r="O90" i="4"/>
  <c r="Q90" i="4" s="1"/>
  <c r="T90" i="4" s="1"/>
  <c r="O138" i="4"/>
  <c r="Q138" i="4" s="1"/>
  <c r="T138" i="4" s="1"/>
  <c r="O201" i="4"/>
  <c r="Q201" i="4" s="1"/>
  <c r="T201" i="4" s="1"/>
  <c r="O259" i="4"/>
  <c r="Q259" i="4" s="1"/>
  <c r="T259" i="4" s="1"/>
  <c r="O43" i="4"/>
  <c r="Q43" i="4" s="1"/>
  <c r="O264" i="4"/>
  <c r="Q264" i="4" s="1"/>
  <c r="T264" i="4" s="1"/>
  <c r="O146" i="4"/>
  <c r="Q146" i="4" s="1"/>
  <c r="T146" i="4" s="1"/>
  <c r="O107" i="4"/>
  <c r="Q107" i="4" s="1"/>
  <c r="T107" i="4" s="1"/>
  <c r="O116" i="4"/>
  <c r="Q116" i="4" s="1"/>
  <c r="T116" i="4" s="1"/>
  <c r="O176" i="4"/>
  <c r="Q176" i="4" s="1"/>
  <c r="T176" i="4" s="1"/>
  <c r="O265" i="4"/>
  <c r="Q265" i="4" s="1"/>
  <c r="T265" i="4" s="1"/>
  <c r="O59" i="4"/>
  <c r="Q59" i="4" s="1"/>
  <c r="O119" i="4"/>
  <c r="Q119" i="4" s="1"/>
  <c r="T119" i="4" s="1"/>
  <c r="O101" i="4"/>
  <c r="Q101" i="4" s="1"/>
  <c r="T101" i="4" s="1"/>
  <c r="O268" i="4"/>
  <c r="Q268" i="4" s="1"/>
  <c r="T268" i="4" s="1"/>
  <c r="O141" i="4"/>
  <c r="Q141" i="4" s="1"/>
  <c r="T141" i="4" s="1"/>
  <c r="O247" i="4"/>
  <c r="Q247" i="4" s="1"/>
  <c r="T247" i="4" s="1"/>
  <c r="O45" i="4"/>
  <c r="Q45" i="4" s="1"/>
  <c r="O198" i="4"/>
  <c r="Q198" i="4" s="1"/>
  <c r="T198" i="4" s="1"/>
  <c r="O248" i="4"/>
  <c r="Q248" i="4" s="1"/>
  <c r="T248" i="4" s="1"/>
  <c r="O275" i="4"/>
  <c r="Q275" i="4" s="1"/>
  <c r="T275" i="4" s="1"/>
  <c r="O66" i="4"/>
  <c r="Q66" i="4" s="1"/>
  <c r="O79" i="4"/>
  <c r="Q79" i="4" s="1"/>
  <c r="O229" i="4"/>
  <c r="Q229" i="4" s="1"/>
  <c r="T229" i="4" s="1"/>
  <c r="I54" i="8"/>
  <c r="J54" i="8" s="1"/>
  <c r="F54" i="8"/>
  <c r="H41" i="8"/>
  <c r="G41" i="8"/>
  <c r="F65" i="11"/>
  <c r="K65" i="11"/>
  <c r="I65" i="11"/>
  <c r="X20" i="9"/>
  <c r="O218" i="9"/>
  <c r="Q218" i="9" s="1"/>
  <c r="T218" i="9" s="1"/>
  <c r="O235" i="9"/>
  <c r="Q235" i="9" s="1"/>
  <c r="T235" i="9" s="1"/>
  <c r="X4" i="9"/>
  <c r="X12" i="9"/>
  <c r="O63" i="9"/>
  <c r="Q63" i="9" s="1"/>
  <c r="T63" i="9" s="1"/>
  <c r="X5" i="9"/>
  <c r="X13" i="9"/>
  <c r="O60" i="9"/>
  <c r="Q60" i="9" s="1"/>
  <c r="T60" i="9" s="1"/>
  <c r="O74" i="9"/>
  <c r="Q74" i="9" s="1"/>
  <c r="T74" i="9" s="1"/>
  <c r="O94" i="9"/>
  <c r="Q94" i="9" s="1"/>
  <c r="T94" i="9" s="1"/>
  <c r="X6" i="9"/>
  <c r="O24" i="9"/>
  <c r="Q24" i="9" s="1"/>
  <c r="T24" i="9" s="1"/>
  <c r="O28" i="9"/>
  <c r="Q28" i="9" s="1"/>
  <c r="T28" i="9" s="1"/>
  <c r="O32" i="9"/>
  <c r="Q32" i="9" s="1"/>
  <c r="T32" i="9" s="1"/>
  <c r="O36" i="9"/>
  <c r="Q36" i="9" s="1"/>
  <c r="T36" i="9" s="1"/>
  <c r="X7" i="9"/>
  <c r="O23" i="9"/>
  <c r="Q23" i="9" s="1"/>
  <c r="T23" i="9" s="1"/>
  <c r="O59" i="9"/>
  <c r="Q59" i="9" s="1"/>
  <c r="T59" i="9" s="1"/>
  <c r="O69" i="9"/>
  <c r="Q69" i="9" s="1"/>
  <c r="T69" i="9" s="1"/>
  <c r="O71" i="9"/>
  <c r="Q71" i="9" s="1"/>
  <c r="T71" i="9" s="1"/>
  <c r="O77" i="9"/>
  <c r="Q77" i="9" s="1"/>
  <c r="T77" i="9" s="1"/>
  <c r="O93" i="9"/>
  <c r="Q93" i="9" s="1"/>
  <c r="T93" i="9" s="1"/>
  <c r="O97" i="9"/>
  <c r="Q97" i="9" s="1"/>
  <c r="T97" i="9" s="1"/>
  <c r="O101" i="9"/>
  <c r="Q101" i="9" s="1"/>
  <c r="T101" i="9" s="1"/>
  <c r="O105" i="9"/>
  <c r="Q105" i="9" s="1"/>
  <c r="T105" i="9" s="1"/>
  <c r="X8" i="9"/>
  <c r="O21" i="9"/>
  <c r="Q21" i="9" s="1"/>
  <c r="T21" i="9" s="1"/>
  <c r="O27" i="9"/>
  <c r="Q27" i="9" s="1"/>
  <c r="T27" i="9" s="1"/>
  <c r="O31" i="9"/>
  <c r="Q31" i="9" s="1"/>
  <c r="T31" i="9" s="1"/>
  <c r="O35" i="9"/>
  <c r="Q35" i="9" s="1"/>
  <c r="T35" i="9" s="1"/>
  <c r="O39" i="9"/>
  <c r="Q39" i="9" s="1"/>
  <c r="T39" i="9" s="1"/>
  <c r="O43" i="9"/>
  <c r="Q43" i="9" s="1"/>
  <c r="T43" i="9" s="1"/>
  <c r="O47" i="9"/>
  <c r="Q47" i="9" s="1"/>
  <c r="T47" i="9" s="1"/>
  <c r="O51" i="9"/>
  <c r="Q51" i="9" s="1"/>
  <c r="T51" i="9" s="1"/>
  <c r="O55" i="9"/>
  <c r="Q55" i="9" s="1"/>
  <c r="T55" i="9" s="1"/>
  <c r="O61" i="9"/>
  <c r="Q61" i="9" s="1"/>
  <c r="T61" i="9" s="1"/>
  <c r="O73" i="9"/>
  <c r="Q73" i="9" s="1"/>
  <c r="T73" i="9" s="1"/>
  <c r="O95" i="9"/>
  <c r="Q95" i="9" s="1"/>
  <c r="T95" i="9" s="1"/>
  <c r="O99" i="9"/>
  <c r="Q99" i="9" s="1"/>
  <c r="T99" i="9" s="1"/>
  <c r="O103" i="9"/>
  <c r="Q103" i="9" s="1"/>
  <c r="T103" i="9" s="1"/>
  <c r="O107" i="9"/>
  <c r="Q107" i="9" s="1"/>
  <c r="T107" i="9" s="1"/>
  <c r="X9" i="9"/>
  <c r="O25" i="9"/>
  <c r="Q25" i="9" s="1"/>
  <c r="T25" i="9" s="1"/>
  <c r="O29" i="9"/>
  <c r="Q29" i="9" s="1"/>
  <c r="T29" i="9" s="1"/>
  <c r="O33" i="9"/>
  <c r="Q33" i="9" s="1"/>
  <c r="T33" i="9" s="1"/>
  <c r="O37" i="9"/>
  <c r="Q37" i="9" s="1"/>
  <c r="T37" i="9" s="1"/>
  <c r="O41" i="9"/>
  <c r="Q41" i="9" s="1"/>
  <c r="T41" i="9" s="1"/>
  <c r="O45" i="9"/>
  <c r="Q45" i="9" s="1"/>
  <c r="T45" i="9" s="1"/>
  <c r="O49" i="9"/>
  <c r="Q49" i="9" s="1"/>
  <c r="T49" i="9" s="1"/>
  <c r="O53" i="9"/>
  <c r="Q53" i="9" s="1"/>
  <c r="T53" i="9" s="1"/>
  <c r="O57" i="9"/>
  <c r="Q57" i="9" s="1"/>
  <c r="T57" i="9" s="1"/>
  <c r="O65" i="9"/>
  <c r="Q65" i="9" s="1"/>
  <c r="T65" i="9" s="1"/>
  <c r="O83" i="9"/>
  <c r="Q83" i="9" s="1"/>
  <c r="T83" i="9" s="1"/>
  <c r="O90" i="9"/>
  <c r="Q90" i="9" s="1"/>
  <c r="T90" i="9" s="1"/>
  <c r="O92" i="9"/>
  <c r="Q92" i="9" s="1"/>
  <c r="T92" i="9" s="1"/>
  <c r="X3" i="9"/>
  <c r="X11" i="9"/>
  <c r="O81" i="9"/>
  <c r="Q81" i="9" s="1"/>
  <c r="T81" i="9" s="1"/>
  <c r="I43" i="8"/>
  <c r="F43" i="8"/>
  <c r="I61" i="8"/>
  <c r="J61" i="8" s="1"/>
  <c r="F61" i="8"/>
  <c r="H61" i="8" s="1"/>
  <c r="F51" i="8"/>
  <c r="I51" i="8"/>
  <c r="J51" i="8" s="1"/>
  <c r="G42" i="8"/>
  <c r="H80" i="11"/>
  <c r="K80" i="11"/>
  <c r="L80" i="11"/>
  <c r="I80" i="11"/>
  <c r="J80" i="11"/>
  <c r="F80" i="11"/>
  <c r="I38" i="11"/>
  <c r="L38" i="11"/>
  <c r="F13" i="11"/>
  <c r="O13" i="11"/>
  <c r="I13" i="11"/>
  <c r="L13" i="11"/>
  <c r="E13" i="11"/>
  <c r="O247" i="9"/>
  <c r="Q247" i="9" s="1"/>
  <c r="T247" i="9" s="1"/>
  <c r="O99" i="13"/>
  <c r="Q99" i="13" s="1"/>
  <c r="T99" i="13" s="1"/>
  <c r="O124" i="13"/>
  <c r="Q124" i="13" s="1"/>
  <c r="T124" i="13" s="1"/>
  <c r="O141" i="13"/>
  <c r="Q141" i="13" s="1"/>
  <c r="T141" i="13" s="1"/>
  <c r="O155" i="13"/>
  <c r="Q155" i="13" s="1"/>
  <c r="T155" i="13" s="1"/>
  <c r="O162" i="13"/>
  <c r="Q162" i="13" s="1"/>
  <c r="T162" i="13" s="1"/>
  <c r="O190" i="13"/>
  <c r="Q190" i="13" s="1"/>
  <c r="T190" i="13" s="1"/>
  <c r="O202" i="13"/>
  <c r="Q202" i="13" s="1"/>
  <c r="T202" i="13" s="1"/>
  <c r="O222" i="13"/>
  <c r="Q222" i="13" s="1"/>
  <c r="T222" i="13" s="1"/>
  <c r="W15" i="13"/>
  <c r="O45" i="13"/>
  <c r="Q45" i="13" s="1"/>
  <c r="O51" i="13"/>
  <c r="Q51" i="13" s="1"/>
  <c r="O58" i="13"/>
  <c r="Q58" i="13" s="1"/>
  <c r="O70" i="13"/>
  <c r="Q70" i="13" s="1"/>
  <c r="O89" i="13"/>
  <c r="Q89" i="13" s="1"/>
  <c r="T89" i="13" s="1"/>
  <c r="O98" i="13"/>
  <c r="Q98" i="13" s="1"/>
  <c r="T98" i="13" s="1"/>
  <c r="O106" i="13"/>
  <c r="Q106" i="13" s="1"/>
  <c r="T106" i="13" s="1"/>
  <c r="O116" i="13"/>
  <c r="Q116" i="13" s="1"/>
  <c r="T116" i="13" s="1"/>
  <c r="O119" i="13"/>
  <c r="Q119" i="13" s="1"/>
  <c r="T119" i="13" s="1"/>
  <c r="O133" i="13"/>
  <c r="Q133" i="13" s="1"/>
  <c r="T133" i="13" s="1"/>
  <c r="O147" i="13"/>
  <c r="Q147" i="13" s="1"/>
  <c r="T147" i="13" s="1"/>
  <c r="O150" i="13"/>
  <c r="Q150" i="13" s="1"/>
  <c r="T150" i="13" s="1"/>
  <c r="O169" i="13"/>
  <c r="Q169" i="13" s="1"/>
  <c r="T169" i="13" s="1"/>
  <c r="O181" i="13"/>
  <c r="Q181" i="13" s="1"/>
  <c r="T181" i="13" s="1"/>
  <c r="O209" i="13"/>
  <c r="Q209" i="13" s="1"/>
  <c r="T209" i="13" s="1"/>
  <c r="O218" i="13"/>
  <c r="Q218" i="13" s="1"/>
  <c r="T218" i="13" s="1"/>
  <c r="O68" i="13"/>
  <c r="Q68" i="13" s="1"/>
  <c r="O71" i="13"/>
  <c r="Q71" i="13" s="1"/>
  <c r="O74" i="13"/>
  <c r="Q74" i="13" s="1"/>
  <c r="O80" i="13"/>
  <c r="Q80" i="13" s="1"/>
  <c r="O85" i="13"/>
  <c r="Q85" i="13" s="1"/>
  <c r="O55" i="13"/>
  <c r="Q55" i="13" s="1"/>
  <c r="O61" i="13"/>
  <c r="Q61" i="13" s="1"/>
  <c r="O92" i="13"/>
  <c r="Q92" i="13" s="1"/>
  <c r="O88" i="13"/>
  <c r="Q88" i="13" s="1"/>
  <c r="T88" i="13" s="1"/>
  <c r="O97" i="13"/>
  <c r="Q97" i="13" s="1"/>
  <c r="T97" i="13" s="1"/>
  <c r="O105" i="13"/>
  <c r="Q105" i="13" s="1"/>
  <c r="T105" i="13" s="1"/>
  <c r="O139" i="13"/>
  <c r="Q139" i="13" s="1"/>
  <c r="T139" i="13" s="1"/>
  <c r="O174" i="13"/>
  <c r="Q174" i="13" s="1"/>
  <c r="T174" i="13" s="1"/>
  <c r="O186" i="13"/>
  <c r="Q186" i="13" s="1"/>
  <c r="T186" i="13" s="1"/>
  <c r="O198" i="13"/>
  <c r="Q198" i="13" s="1"/>
  <c r="T198" i="13" s="1"/>
  <c r="O214" i="13"/>
  <c r="Q214" i="13" s="1"/>
  <c r="T214" i="13" s="1"/>
  <c r="O229" i="13"/>
  <c r="Q229" i="13" s="1"/>
  <c r="T229" i="13" s="1"/>
  <c r="O56" i="13"/>
  <c r="Q56" i="13" s="1"/>
  <c r="O62" i="13"/>
  <c r="Q62" i="13" s="1"/>
  <c r="O21" i="13"/>
  <c r="Q21" i="13" s="1"/>
  <c r="O27" i="13"/>
  <c r="Q27" i="13" s="1"/>
  <c r="O35" i="13"/>
  <c r="Q35" i="13" s="1"/>
  <c r="O41" i="13"/>
  <c r="Q41" i="13" s="1"/>
  <c r="O43" i="13"/>
  <c r="Q43" i="13" s="1"/>
  <c r="O64" i="13"/>
  <c r="Q64" i="13" s="1"/>
  <c r="O72" i="13"/>
  <c r="Q72" i="13" s="1"/>
  <c r="O78" i="13"/>
  <c r="Q78" i="13" s="1"/>
  <c r="W9" i="13"/>
  <c r="O128" i="13"/>
  <c r="Q128" i="13" s="1"/>
  <c r="T128" i="13" s="1"/>
  <c r="O131" i="13"/>
  <c r="Q131" i="13" s="1"/>
  <c r="T131" i="13" s="1"/>
  <c r="O157" i="13"/>
  <c r="Q157" i="13" s="1"/>
  <c r="T157" i="13" s="1"/>
  <c r="O165" i="13"/>
  <c r="Q165" i="13" s="1"/>
  <c r="T165" i="13" s="1"/>
  <c r="O193" i="13"/>
  <c r="Q193" i="13" s="1"/>
  <c r="T193" i="13" s="1"/>
  <c r="O205" i="13"/>
  <c r="Q205" i="13" s="1"/>
  <c r="T205" i="13" s="1"/>
  <c r="O224" i="13"/>
  <c r="Q224" i="13" s="1"/>
  <c r="T224" i="13" s="1"/>
  <c r="W14" i="13"/>
  <c r="O32" i="13"/>
  <c r="Q32" i="13" s="1"/>
  <c r="W16" i="13"/>
  <c r="O25" i="13"/>
  <c r="Q25" i="13" s="1"/>
  <c r="O39" i="13"/>
  <c r="Q39" i="13" s="1"/>
  <c r="O49" i="13"/>
  <c r="Q49" i="13" s="1"/>
  <c r="O83" i="13"/>
  <c r="Q83" i="13" s="1"/>
  <c r="W11" i="13"/>
  <c r="O114" i="13"/>
  <c r="Q114" i="13" s="1"/>
  <c r="T114" i="13" s="1"/>
  <c r="O123" i="13"/>
  <c r="Q123" i="13" s="1"/>
  <c r="T123" i="13" s="1"/>
  <c r="O145" i="13"/>
  <c r="Q145" i="13" s="1"/>
  <c r="T145" i="13" s="1"/>
  <c r="O153" i="13"/>
  <c r="Q153" i="13" s="1"/>
  <c r="T153" i="13" s="1"/>
  <c r="O158" i="13"/>
  <c r="Q158" i="13" s="1"/>
  <c r="T158" i="13" s="1"/>
  <c r="O170" i="13"/>
  <c r="Q170" i="13" s="1"/>
  <c r="T170" i="13" s="1"/>
  <c r="O182" i="13"/>
  <c r="Q182" i="13" s="1"/>
  <c r="T182" i="13" s="1"/>
  <c r="O194" i="13"/>
  <c r="Q194" i="13" s="1"/>
  <c r="T194" i="13" s="1"/>
  <c r="O210" i="13"/>
  <c r="Q210" i="13" s="1"/>
  <c r="T210" i="13" s="1"/>
  <c r="O219" i="13"/>
  <c r="Q219" i="13" s="1"/>
  <c r="T219" i="13" s="1"/>
  <c r="O225" i="13"/>
  <c r="Q225" i="13" s="1"/>
  <c r="T225" i="13" s="1"/>
  <c r="O24" i="13"/>
  <c r="Q24" i="13" s="1"/>
  <c r="O48" i="13"/>
  <c r="Q48" i="13" s="1"/>
  <c r="O81" i="13"/>
  <c r="Q81" i="13" s="1"/>
  <c r="O86" i="13"/>
  <c r="Q86" i="13" s="1"/>
  <c r="O23" i="13"/>
  <c r="Q23" i="13" s="1"/>
  <c r="O33" i="13"/>
  <c r="Q33" i="13" s="1"/>
  <c r="O53" i="13"/>
  <c r="Q53" i="13" s="1"/>
  <c r="O59" i="13"/>
  <c r="Q59" i="13" s="1"/>
  <c r="O66" i="13"/>
  <c r="Q66" i="13" s="1"/>
  <c r="W12" i="13"/>
  <c r="O120" i="13"/>
  <c r="Q120" i="13" s="1"/>
  <c r="T120" i="13" s="1"/>
  <c r="O137" i="13"/>
  <c r="Q137" i="13" s="1"/>
  <c r="T137" i="13" s="1"/>
  <c r="O154" i="13"/>
  <c r="Q154" i="13" s="1"/>
  <c r="T154" i="13" s="1"/>
  <c r="O177" i="13"/>
  <c r="Q177" i="13" s="1"/>
  <c r="T177" i="13" s="1"/>
  <c r="O189" i="13"/>
  <c r="Q189" i="13" s="1"/>
  <c r="T189" i="13" s="1"/>
  <c r="O201" i="13"/>
  <c r="Q201" i="13" s="1"/>
  <c r="T201" i="13" s="1"/>
  <c r="O216" i="13"/>
  <c r="Q216" i="13" s="1"/>
  <c r="T216" i="13" s="1"/>
  <c r="O30" i="13"/>
  <c r="Q30" i="13" s="1"/>
  <c r="O84" i="13"/>
  <c r="Q84" i="13" s="1"/>
  <c r="W17" i="13"/>
  <c r="O37" i="13"/>
  <c r="Q37" i="13" s="1"/>
  <c r="O50" i="13"/>
  <c r="Q50" i="13" s="1"/>
  <c r="O69" i="13"/>
  <c r="Q69" i="13" s="1"/>
  <c r="O90" i="13"/>
  <c r="Q90" i="13" s="1"/>
  <c r="T90" i="13" s="1"/>
  <c r="O118" i="13"/>
  <c r="Q118" i="13" s="1"/>
  <c r="T118" i="13" s="1"/>
  <c r="O129" i="13"/>
  <c r="Q129" i="13" s="1"/>
  <c r="T129" i="13" s="1"/>
  <c r="O143" i="13"/>
  <c r="Q143" i="13" s="1"/>
  <c r="T143" i="13" s="1"/>
  <c r="O166" i="13"/>
  <c r="Q166" i="13" s="1"/>
  <c r="T166" i="13" s="1"/>
  <c r="O178" i="13"/>
  <c r="Q178" i="13" s="1"/>
  <c r="T178" i="13" s="1"/>
  <c r="O206" i="13"/>
  <c r="Q206" i="13" s="1"/>
  <c r="T206" i="13" s="1"/>
  <c r="O217" i="13"/>
  <c r="Q217" i="13" s="1"/>
  <c r="T217" i="13" s="1"/>
  <c r="O42" i="13"/>
  <c r="Q42" i="13" s="1"/>
  <c r="O73" i="13"/>
  <c r="Q73" i="13" s="1"/>
  <c r="W18" i="13"/>
  <c r="O22" i="13"/>
  <c r="Q22" i="13" s="1"/>
  <c r="O29" i="13"/>
  <c r="Q29" i="13" s="1"/>
  <c r="O34" i="13"/>
  <c r="Q34" i="13" s="1"/>
  <c r="O40" i="13"/>
  <c r="Q40" i="13" s="1"/>
  <c r="O47" i="13"/>
  <c r="Q47" i="13" s="1"/>
  <c r="O54" i="13"/>
  <c r="Q54" i="13" s="1"/>
  <c r="O57" i="13"/>
  <c r="Q57" i="13" s="1"/>
  <c r="O63" i="13"/>
  <c r="Q63" i="13" s="1"/>
  <c r="O65" i="13"/>
  <c r="Q65" i="13" s="1"/>
  <c r="O77" i="13"/>
  <c r="Q77" i="13" s="1"/>
  <c r="F26" i="8"/>
  <c r="I70" i="11"/>
  <c r="L70" i="11"/>
  <c r="L46" i="11"/>
  <c r="K46" i="11"/>
  <c r="I46" i="11"/>
  <c r="W4" i="13"/>
  <c r="H76" i="11"/>
  <c r="I76" i="11"/>
  <c r="J76" i="11"/>
  <c r="F76" i="11"/>
  <c r="H55" i="11"/>
  <c r="F55" i="11"/>
  <c r="I55" i="11"/>
  <c r="L55" i="11"/>
  <c r="I67" i="11"/>
  <c r="W3" i="13"/>
  <c r="O274" i="9"/>
  <c r="Q274" i="9" s="1"/>
  <c r="T274" i="9" s="1"/>
  <c r="O266" i="9"/>
  <c r="Q266" i="9" s="1"/>
  <c r="T266" i="9" s="1"/>
  <c r="O258" i="9"/>
  <c r="Q258" i="9" s="1"/>
  <c r="T258" i="9" s="1"/>
  <c r="O250" i="9"/>
  <c r="Q250" i="9" s="1"/>
  <c r="T250" i="9" s="1"/>
  <c r="O242" i="9"/>
  <c r="Q242" i="9" s="1"/>
  <c r="T242" i="9" s="1"/>
  <c r="F57" i="11"/>
  <c r="I52" i="11"/>
  <c r="O222" i="9"/>
  <c r="Q222" i="9" s="1"/>
  <c r="T222" i="9" s="1"/>
  <c r="J52" i="11"/>
  <c r="H43" i="11"/>
  <c r="H24" i="11"/>
  <c r="W6" i="13"/>
  <c r="O273" i="9"/>
  <c r="Q273" i="9" s="1"/>
  <c r="T273" i="9" s="1"/>
  <c r="O265" i="9"/>
  <c r="Q265" i="9" s="1"/>
  <c r="T265" i="9" s="1"/>
  <c r="O257" i="9"/>
  <c r="Q257" i="9" s="1"/>
  <c r="T257" i="9" s="1"/>
  <c r="O249" i="9"/>
  <c r="Q249" i="9" s="1"/>
  <c r="T249" i="9" s="1"/>
  <c r="O241" i="9"/>
  <c r="Q241" i="9" s="1"/>
  <c r="T241" i="9" s="1"/>
  <c r="O231" i="9"/>
  <c r="Q231" i="9" s="1"/>
  <c r="T231" i="9" s="1"/>
  <c r="O279" i="9"/>
  <c r="Q279" i="9" s="1"/>
  <c r="T279" i="9" s="1"/>
  <c r="O271" i="9"/>
  <c r="Q271" i="9" s="1"/>
  <c r="T271" i="9" s="1"/>
  <c r="O263" i="9"/>
  <c r="Q263" i="9" s="1"/>
  <c r="T263" i="9" s="1"/>
  <c r="O255" i="9"/>
  <c r="Q255" i="9" s="1"/>
  <c r="T255" i="9" s="1"/>
  <c r="G18" i="3"/>
  <c r="F18" i="11"/>
  <c r="H18" i="11"/>
  <c r="I18" i="8"/>
  <c r="K18" i="11"/>
  <c r="C12" i="4"/>
  <c r="I18" i="3"/>
  <c r="J18" i="11"/>
  <c r="E18" i="3"/>
  <c r="C11" i="9"/>
  <c r="D18" i="3"/>
  <c r="F18" i="8"/>
  <c r="L18" i="11"/>
  <c r="C18" i="3"/>
  <c r="L18" i="3"/>
  <c r="C11" i="4"/>
  <c r="F18" i="3"/>
  <c r="C12" i="9"/>
  <c r="K18" i="3"/>
  <c r="I18" i="11"/>
  <c r="O4" i="3" l="1"/>
  <c r="G33" i="8"/>
  <c r="H33" i="8"/>
  <c r="G58" i="8"/>
  <c r="G56" i="8"/>
  <c r="K222" i="4"/>
  <c r="V222" i="4"/>
  <c r="K193" i="4"/>
  <c r="V193" i="4"/>
  <c r="K208" i="4"/>
  <c r="V208" i="4"/>
  <c r="J154" i="4"/>
  <c r="V154" i="4"/>
  <c r="D15" i="4"/>
  <c r="C19" i="4" s="1"/>
  <c r="O115" i="4"/>
  <c r="Q115" i="4" s="1"/>
  <c r="T115" i="4" s="1"/>
  <c r="J126" i="4"/>
  <c r="V126" i="4"/>
  <c r="H99" i="4"/>
  <c r="V99" i="4"/>
  <c r="O154" i="4"/>
  <c r="Q154" i="4" s="1"/>
  <c r="T154" i="4" s="1"/>
  <c r="H97" i="4"/>
  <c r="V97" i="4"/>
  <c r="G24" i="8"/>
  <c r="G67" i="8"/>
  <c r="H69" i="8"/>
  <c r="E14" i="14"/>
  <c r="H66" i="8"/>
  <c r="G66" i="8"/>
  <c r="O5" i="3"/>
  <c r="O1" i="3"/>
  <c r="O6" i="3"/>
  <c r="Q185" i="3" s="1"/>
  <c r="O2" i="3"/>
  <c r="O3" i="3"/>
  <c r="H49" i="8"/>
  <c r="G49" i="8"/>
  <c r="E14" i="13"/>
  <c r="H29" i="8"/>
  <c r="G29" i="8"/>
  <c r="G73" i="8"/>
  <c r="H37" i="8"/>
  <c r="G37" i="8"/>
  <c r="C16" i="9"/>
  <c r="D18" i="9" s="1"/>
  <c r="H9" i="9" s="1"/>
  <c r="N285" i="9"/>
  <c r="N284" i="9"/>
  <c r="N286" i="9"/>
  <c r="N287" i="9"/>
  <c r="N288" i="9"/>
  <c r="N281" i="9"/>
  <c r="N289" i="9"/>
  <c r="N282" i="9"/>
  <c r="N283" i="9"/>
  <c r="N239" i="9"/>
  <c r="N206" i="9"/>
  <c r="N243" i="9"/>
  <c r="N219" i="9"/>
  <c r="N268" i="9"/>
  <c r="N179" i="9"/>
  <c r="N262" i="9"/>
  <c r="N229" i="9"/>
  <c r="N161" i="9"/>
  <c r="N164" i="9"/>
  <c r="N221" i="9"/>
  <c r="N207" i="9"/>
  <c r="N193" i="9"/>
  <c r="N172" i="9"/>
  <c r="N209" i="9"/>
  <c r="N249" i="9"/>
  <c r="N252" i="9"/>
  <c r="N195" i="9"/>
  <c r="N260" i="9"/>
  <c r="N215" i="9"/>
  <c r="N238" i="9"/>
  <c r="N183" i="9"/>
  <c r="N256" i="9"/>
  <c r="N197" i="9"/>
  <c r="N187" i="9"/>
  <c r="N188" i="9"/>
  <c r="N222" i="9"/>
  <c r="N217" i="9"/>
  <c r="N216" i="9"/>
  <c r="N272" i="9"/>
  <c r="N261" i="9"/>
  <c r="N269" i="9"/>
  <c r="N171" i="9"/>
  <c r="N277" i="9"/>
  <c r="N182" i="9"/>
  <c r="N279" i="9"/>
  <c r="N235" i="9"/>
  <c r="N213" i="9"/>
  <c r="N223" i="9"/>
  <c r="N162" i="9"/>
  <c r="N220" i="9"/>
  <c r="N198" i="9"/>
  <c r="N165" i="9"/>
  <c r="N173" i="9"/>
  <c r="N194" i="9"/>
  <c r="N236" i="9"/>
  <c r="N247" i="9"/>
  <c r="N170" i="9"/>
  <c r="N255" i="9"/>
  <c r="N168" i="9"/>
  <c r="N218" i="9"/>
  <c r="C15" i="9"/>
  <c r="F18" i="9" s="1"/>
  <c r="F19" i="9" s="1"/>
  <c r="N232" i="9"/>
  <c r="N233" i="9"/>
  <c r="N180" i="9"/>
  <c r="N167" i="9"/>
  <c r="N189" i="9"/>
  <c r="N177" i="9"/>
  <c r="N246" i="9"/>
  <c r="N274" i="9"/>
  <c r="N244" i="9"/>
  <c r="N280" i="9"/>
  <c r="N226" i="9"/>
  <c r="N271" i="9"/>
  <c r="N227" i="9"/>
  <c r="N231" i="9"/>
  <c r="N200" i="9"/>
  <c r="N202" i="9"/>
  <c r="N241" i="9"/>
  <c r="N242" i="9"/>
  <c r="N250" i="9"/>
  <c r="N266" i="9"/>
  <c r="N267" i="9"/>
  <c r="N178" i="9"/>
  <c r="N199" i="9"/>
  <c r="N224" i="9"/>
  <c r="N230" i="9"/>
  <c r="N184" i="9"/>
  <c r="N234" i="9"/>
  <c r="N185" i="9"/>
  <c r="N212" i="9"/>
  <c r="N258" i="9"/>
  <c r="N203" i="9"/>
  <c r="N263" i="9"/>
  <c r="N276" i="9"/>
  <c r="N237" i="9"/>
  <c r="N253" i="9"/>
  <c r="N254" i="9"/>
  <c r="N228" i="9"/>
  <c r="N176" i="9"/>
  <c r="N174" i="9"/>
  <c r="N181" i="9"/>
  <c r="N204" i="9"/>
  <c r="N169" i="9"/>
  <c r="N273" i="9"/>
  <c r="N186" i="9"/>
  <c r="N275" i="9"/>
  <c r="N225" i="9"/>
  <c r="N270" i="9"/>
  <c r="N240" i="9"/>
  <c r="N248" i="9"/>
  <c r="N264" i="9"/>
  <c r="N201" i="9"/>
  <c r="N278" i="9"/>
  <c r="N259" i="9"/>
  <c r="N160" i="9"/>
  <c r="N257" i="9"/>
  <c r="N205" i="9"/>
  <c r="N265" i="9"/>
  <c r="N192" i="9"/>
  <c r="N251" i="9"/>
  <c r="N166" i="9"/>
  <c r="N245" i="9"/>
  <c r="N211" i="9"/>
  <c r="N163" i="9"/>
  <c r="N196" i="9"/>
  <c r="N175" i="9"/>
  <c r="N208" i="9"/>
  <c r="N210" i="9"/>
  <c r="N214" i="9"/>
  <c r="N190" i="9"/>
  <c r="N191" i="9"/>
  <c r="J285" i="9"/>
  <c r="Q285" i="9"/>
  <c r="T285" i="9" s="1"/>
  <c r="J281" i="9"/>
  <c r="Q281" i="9"/>
  <c r="T281" i="9" s="1"/>
  <c r="Q283" i="9"/>
  <c r="T283" i="9" s="1"/>
  <c r="J283" i="9"/>
  <c r="J288" i="9"/>
  <c r="Q288" i="9"/>
  <c r="T288" i="9" s="1"/>
  <c r="J289" i="9"/>
  <c r="Q289" i="9"/>
  <c r="T289" i="9" s="1"/>
  <c r="F18" i="14"/>
  <c r="F19" i="14" s="1"/>
  <c r="C16" i="4"/>
  <c r="D18" i="4" s="1"/>
  <c r="H9" i="4" s="1"/>
  <c r="C15" i="4"/>
  <c r="C18" i="4" s="1"/>
  <c r="V271" i="4"/>
  <c r="K271" i="4"/>
  <c r="Q271" i="4"/>
  <c r="T271" i="4" s="1"/>
  <c r="V276" i="4"/>
  <c r="Q276" i="4"/>
  <c r="T276" i="4" s="1"/>
  <c r="K276" i="4"/>
  <c r="Q274" i="4"/>
  <c r="T274" i="4" s="1"/>
  <c r="V274" i="4"/>
  <c r="K274" i="4"/>
  <c r="K281" i="4"/>
  <c r="Q281" i="4"/>
  <c r="T281" i="4" s="1"/>
  <c r="V281" i="4"/>
  <c r="V272" i="4"/>
  <c r="K272" i="4"/>
  <c r="Q272" i="4"/>
  <c r="T272" i="4" s="1"/>
  <c r="Q278" i="4"/>
  <c r="T278" i="4" s="1"/>
  <c r="V278" i="4"/>
  <c r="K278" i="4"/>
  <c r="K279" i="4"/>
  <c r="Q279" i="4"/>
  <c r="T279" i="4" s="1"/>
  <c r="V279" i="4"/>
  <c r="K280" i="4"/>
  <c r="V280" i="4"/>
  <c r="Q280" i="4"/>
  <c r="T280" i="4" s="1"/>
  <c r="O4" i="11"/>
  <c r="O5" i="11"/>
  <c r="O3" i="11"/>
  <c r="O2" i="11"/>
  <c r="M6" i="8"/>
  <c r="O1" i="11"/>
  <c r="O6" i="11"/>
  <c r="C18" i="14"/>
  <c r="C18" i="13"/>
  <c r="F18" i="13"/>
  <c r="F19" i="13" s="1"/>
  <c r="H26" i="8"/>
  <c r="Q114" i="3"/>
  <c r="H43" i="8"/>
  <c r="G43" i="8"/>
  <c r="H51" i="8"/>
  <c r="G51" i="8"/>
  <c r="J43" i="8"/>
  <c r="E14" i="9"/>
  <c r="G26" i="8"/>
  <c r="H54" i="8"/>
  <c r="G54" i="8"/>
  <c r="G61" i="8"/>
  <c r="G18" i="8"/>
  <c r="E18" i="11"/>
  <c r="H18" i="8"/>
  <c r="J18" i="8"/>
  <c r="Q250" i="3" l="1"/>
  <c r="Q23" i="3"/>
  <c r="Q48" i="3"/>
  <c r="Q314" i="3"/>
  <c r="Q273" i="3"/>
  <c r="Q239" i="3"/>
  <c r="Q142" i="3"/>
  <c r="Q295" i="3"/>
  <c r="Q75" i="3"/>
  <c r="P159" i="3"/>
  <c r="Q333" i="3"/>
  <c r="Q336" i="3"/>
  <c r="Q59" i="3"/>
  <c r="Q100" i="3"/>
  <c r="Q181" i="3"/>
  <c r="Q106" i="3"/>
  <c r="O248" i="3"/>
  <c r="Q270" i="3"/>
  <c r="Q310" i="3"/>
  <c r="Q62" i="3"/>
  <c r="Q271" i="3"/>
  <c r="Q138" i="3"/>
  <c r="P271" i="3"/>
  <c r="Q327" i="3"/>
  <c r="Q55" i="3"/>
  <c r="P82" i="3"/>
  <c r="Q288" i="3"/>
  <c r="Q38" i="3"/>
  <c r="P237" i="3"/>
  <c r="P277" i="3"/>
  <c r="P146" i="3"/>
  <c r="O150" i="3"/>
  <c r="Q188" i="3"/>
  <c r="Q103" i="3"/>
  <c r="Q67" i="3"/>
  <c r="Q41" i="3"/>
  <c r="Q132" i="3"/>
  <c r="Q307" i="3"/>
  <c r="Q39" i="3"/>
  <c r="Q92" i="3"/>
  <c r="O93" i="3"/>
  <c r="P270" i="3"/>
  <c r="P263" i="3"/>
  <c r="P50" i="3"/>
  <c r="P315" i="3"/>
  <c r="O281" i="3"/>
  <c r="P98" i="3"/>
  <c r="P259" i="3"/>
  <c r="P208" i="3"/>
  <c r="Q99" i="3"/>
  <c r="Q334" i="3"/>
  <c r="Q258" i="3"/>
  <c r="Q163" i="3"/>
  <c r="Q285" i="3"/>
  <c r="O225" i="3"/>
  <c r="P278" i="3"/>
  <c r="Q240" i="3"/>
  <c r="P173" i="3"/>
  <c r="P213" i="3"/>
  <c r="P164" i="3"/>
  <c r="Q147" i="3"/>
  <c r="Q141" i="3"/>
  <c r="Q31" i="3"/>
  <c r="Q109" i="3"/>
  <c r="Q256" i="3"/>
  <c r="Q127" i="3"/>
  <c r="Q117" i="3"/>
  <c r="Q150" i="3"/>
  <c r="O35" i="3"/>
  <c r="P158" i="3"/>
  <c r="P334" i="3"/>
  <c r="P266" i="3"/>
  <c r="P217" i="3"/>
  <c r="P282" i="3"/>
  <c r="P112" i="3"/>
  <c r="O227" i="3"/>
  <c r="Q315" i="3"/>
  <c r="Q210" i="3"/>
  <c r="Q195" i="3"/>
  <c r="Q299" i="3"/>
  <c r="Q126" i="3"/>
  <c r="Q234" i="3"/>
  <c r="Q135" i="3"/>
  <c r="Q95" i="3"/>
  <c r="Q301" i="3"/>
  <c r="O142" i="3"/>
  <c r="P91" i="3"/>
  <c r="P166" i="3"/>
  <c r="P320" i="3"/>
  <c r="Q173" i="3"/>
  <c r="Q154" i="3"/>
  <c r="Q105" i="3"/>
  <c r="Q21" i="3"/>
  <c r="Q266" i="3"/>
  <c r="Q317" i="3"/>
  <c r="Q293" i="3"/>
  <c r="Q115" i="3"/>
  <c r="O66" i="3"/>
  <c r="O265" i="3"/>
  <c r="P248" i="3"/>
  <c r="P24" i="3"/>
  <c r="P142" i="3"/>
  <c r="C18" i="9"/>
  <c r="Q148" i="3"/>
  <c r="Q330" i="3"/>
  <c r="Q97" i="3"/>
  <c r="Q244" i="3"/>
  <c r="Q302" i="3"/>
  <c r="Q287" i="3"/>
  <c r="Q192" i="3"/>
  <c r="Q199" i="3"/>
  <c r="Q27" i="3"/>
  <c r="Q238" i="3"/>
  <c r="O134" i="3"/>
  <c r="O193" i="3"/>
  <c r="P165" i="3"/>
  <c r="P95" i="3"/>
  <c r="P86" i="3"/>
  <c r="P288" i="3"/>
  <c r="P212" i="3"/>
  <c r="P97" i="3"/>
  <c r="Q262" i="3"/>
  <c r="Q25" i="3"/>
  <c r="Q215" i="3"/>
  <c r="Q111" i="3"/>
  <c r="Q217" i="3"/>
  <c r="Q245" i="3"/>
  <c r="Q26" i="3"/>
  <c r="Q268" i="3"/>
  <c r="Q60" i="3"/>
  <c r="O132" i="3"/>
  <c r="P134" i="3"/>
  <c r="P311" i="3"/>
  <c r="P206" i="3"/>
  <c r="Q223" i="3"/>
  <c r="Q203" i="3"/>
  <c r="Q28" i="3"/>
  <c r="Q222" i="3"/>
  <c r="Q292" i="3"/>
  <c r="Q221" i="3"/>
  <c r="Q187" i="3"/>
  <c r="Q212" i="3"/>
  <c r="Q168" i="3"/>
  <c r="Q71" i="3"/>
  <c r="Q280" i="3"/>
  <c r="Q194" i="3"/>
  <c r="Q237" i="3"/>
  <c r="Q45" i="3"/>
  <c r="Q206" i="3"/>
  <c r="Q189" i="3"/>
  <c r="Q319" i="3"/>
  <c r="Q321" i="3"/>
  <c r="Q294" i="3"/>
  <c r="Q54" i="3"/>
  <c r="Q201" i="3"/>
  <c r="Q57" i="3"/>
  <c r="Q74" i="3"/>
  <c r="Q242" i="3"/>
  <c r="Q77" i="3"/>
  <c r="Q253" i="3"/>
  <c r="Q229" i="3"/>
  <c r="Q324" i="3"/>
  <c r="Q267" i="3"/>
  <c r="Q30" i="3"/>
  <c r="Q143" i="3"/>
  <c r="Q136" i="3"/>
  <c r="Q335" i="3"/>
  <c r="Q296" i="3"/>
  <c r="Q108" i="3"/>
  <c r="Q208" i="3"/>
  <c r="Q284" i="3"/>
  <c r="Q120" i="3"/>
  <c r="Q312" i="3"/>
  <c r="O118" i="3"/>
  <c r="O161" i="3"/>
  <c r="O84" i="3"/>
  <c r="P115" i="3"/>
  <c r="P120" i="3"/>
  <c r="P174" i="3"/>
  <c r="P204" i="3"/>
  <c r="P72" i="3"/>
  <c r="P243" i="3"/>
  <c r="P136" i="3"/>
  <c r="P246" i="3"/>
  <c r="P303" i="3"/>
  <c r="P57" i="3"/>
  <c r="P73" i="3"/>
  <c r="P276" i="3"/>
  <c r="P325" i="3"/>
  <c r="P290" i="3"/>
  <c r="P205" i="3"/>
  <c r="P230" i="3"/>
  <c r="P186" i="3"/>
  <c r="P34" i="3"/>
  <c r="P256" i="3"/>
  <c r="P184" i="3"/>
  <c r="P280" i="3"/>
  <c r="P284" i="3"/>
  <c r="P229" i="3"/>
  <c r="P232" i="3"/>
  <c r="P135" i="3"/>
  <c r="P299" i="3"/>
  <c r="P69" i="3"/>
  <c r="P253" i="3"/>
  <c r="P36" i="3"/>
  <c r="Q170" i="3"/>
  <c r="Q122" i="3"/>
  <c r="Q291" i="3"/>
  <c r="Q179" i="3"/>
  <c r="Q232" i="3"/>
  <c r="Q190" i="3"/>
  <c r="Q230" i="3"/>
  <c r="Q164" i="3"/>
  <c r="Q65" i="3"/>
  <c r="Q116" i="3"/>
  <c r="Q265" i="3"/>
  <c r="Q157" i="3"/>
  <c r="Q165" i="3"/>
  <c r="Q309" i="3"/>
  <c r="Q272" i="3"/>
  <c r="Q278" i="3"/>
  <c r="Q228" i="3"/>
  <c r="Q118" i="3"/>
  <c r="Q36" i="3"/>
  <c r="Q241" i="3"/>
  <c r="Q175" i="3"/>
  <c r="Q155" i="3"/>
  <c r="Q193" i="3"/>
  <c r="Q86" i="3"/>
  <c r="Q236" i="3"/>
  <c r="Q169" i="3"/>
  <c r="Q260" i="3"/>
  <c r="Q107" i="3"/>
  <c r="Q248" i="3"/>
  <c r="Q146" i="3"/>
  <c r="Q176" i="3"/>
  <c r="Q328" i="3"/>
  <c r="Q145" i="3"/>
  <c r="Q144" i="3"/>
  <c r="Q177" i="3"/>
  <c r="Q218" i="3"/>
  <c r="Q84" i="3"/>
  <c r="Q205" i="3"/>
  <c r="Q289" i="3"/>
  <c r="O250" i="3"/>
  <c r="O67" i="3"/>
  <c r="O319" i="3"/>
  <c r="P319" i="3"/>
  <c r="P222" i="3"/>
  <c r="P261" i="3"/>
  <c r="P55" i="3"/>
  <c r="P219" i="3"/>
  <c r="P329" i="3"/>
  <c r="P52" i="3"/>
  <c r="P126" i="3"/>
  <c r="P254" i="3"/>
  <c r="P29" i="3"/>
  <c r="P150" i="3"/>
  <c r="P328" i="3"/>
  <c r="P279" i="3"/>
  <c r="P105" i="3"/>
  <c r="P191" i="3"/>
  <c r="P306" i="3"/>
  <c r="P188" i="3"/>
  <c r="P90" i="3"/>
  <c r="P287" i="3"/>
  <c r="P192" i="3"/>
  <c r="P42" i="3"/>
  <c r="P333" i="3"/>
  <c r="P124" i="3"/>
  <c r="P114" i="3"/>
  <c r="P189" i="3"/>
  <c r="P181" i="3"/>
  <c r="P324" i="3"/>
  <c r="P330" i="3"/>
  <c r="P67" i="3"/>
  <c r="Q73" i="3"/>
  <c r="Q69" i="3"/>
  <c r="Q33" i="3"/>
  <c r="Q246" i="3"/>
  <c r="Q130" i="3"/>
  <c r="Q40" i="3"/>
  <c r="Q304" i="3"/>
  <c r="Q128" i="3"/>
  <c r="Q70" i="3"/>
  <c r="Q46" i="3"/>
  <c r="Q282" i="3"/>
  <c r="Q52" i="3"/>
  <c r="Q306" i="3"/>
  <c r="Q251" i="3"/>
  <c r="Q214" i="3"/>
  <c r="Q235" i="3"/>
  <c r="Q56" i="3"/>
  <c r="Q269" i="3"/>
  <c r="Q197" i="3"/>
  <c r="Q104" i="3"/>
  <c r="Q297" i="3"/>
  <c r="P43" i="3"/>
  <c r="P62" i="3"/>
  <c r="P131" i="3"/>
  <c r="P265" i="3"/>
  <c r="P226" i="3"/>
  <c r="P245" i="3"/>
  <c r="P45" i="3"/>
  <c r="P140" i="3"/>
  <c r="P68" i="3"/>
  <c r="P298" i="3"/>
  <c r="P28" i="3"/>
  <c r="P305" i="3"/>
  <c r="P293" i="3"/>
  <c r="P199" i="3"/>
  <c r="P179" i="3"/>
  <c r="P129" i="3"/>
  <c r="P104" i="3"/>
  <c r="P161" i="3"/>
  <c r="P116" i="3"/>
  <c r="P196" i="3"/>
  <c r="P323" i="3"/>
  <c r="P198" i="3"/>
  <c r="P155" i="3"/>
  <c r="P162" i="3"/>
  <c r="P175" i="3"/>
  <c r="P273" i="3"/>
  <c r="P241" i="3"/>
  <c r="P39" i="3"/>
  <c r="Q318" i="3"/>
  <c r="Q261" i="3"/>
  <c r="Q123" i="3"/>
  <c r="Q286" i="3"/>
  <c r="Q158" i="3"/>
  <c r="Q264" i="3"/>
  <c r="Q211" i="3"/>
  <c r="Q172" i="3"/>
  <c r="Q219" i="3"/>
  <c r="Q283" i="3"/>
  <c r="Q274" i="3"/>
  <c r="Q323" i="3"/>
  <c r="Q174" i="3"/>
  <c r="Q180" i="3"/>
  <c r="Q93" i="3"/>
  <c r="Q79" i="3"/>
  <c r="Q191" i="3"/>
  <c r="Q202" i="3"/>
  <c r="Q281" i="3"/>
  <c r="Q152" i="3"/>
  <c r="Q220" i="3"/>
  <c r="Q277" i="3"/>
  <c r="Q44" i="3"/>
  <c r="Q186" i="3"/>
  <c r="Q200" i="3"/>
  <c r="Q91" i="3"/>
  <c r="Q80" i="3"/>
  <c r="Q94" i="3"/>
  <c r="Q43" i="3"/>
  <c r="Q47" i="3"/>
  <c r="Q182" i="3"/>
  <c r="Q35" i="3"/>
  <c r="Q316" i="3"/>
  <c r="Q313" i="3"/>
  <c r="Q263" i="3"/>
  <c r="Q78" i="3"/>
  <c r="Q183" i="3"/>
  <c r="Q159" i="3"/>
  <c r="Q61" i="3"/>
  <c r="Q53" i="3"/>
  <c r="Q196" i="3"/>
  <c r="Q279" i="3"/>
  <c r="Q255" i="3"/>
  <c r="Q308" i="3"/>
  <c r="Q300" i="3"/>
  <c r="Q134" i="3"/>
  <c r="Q257" i="3"/>
  <c r="Q22" i="3"/>
  <c r="O109" i="3"/>
  <c r="O144" i="3"/>
  <c r="O327" i="3"/>
  <c r="P132" i="3"/>
  <c r="P250" i="3"/>
  <c r="P297" i="3"/>
  <c r="P247" i="3"/>
  <c r="P302" i="3"/>
  <c r="P252" i="3"/>
  <c r="P37" i="3"/>
  <c r="P244" i="3"/>
  <c r="P41" i="3"/>
  <c r="P183" i="3"/>
  <c r="P121" i="3"/>
  <c r="P336" i="3"/>
  <c r="P200" i="3"/>
  <c r="P322" i="3"/>
  <c r="P300" i="3"/>
  <c r="P147" i="3"/>
  <c r="P285" i="3"/>
  <c r="P190" i="3"/>
  <c r="P269" i="3"/>
  <c r="P117" i="3"/>
  <c r="P255" i="3"/>
  <c r="P295" i="3"/>
  <c r="P111" i="3"/>
  <c r="P227" i="3"/>
  <c r="P317" i="3"/>
  <c r="P251" i="3"/>
  <c r="P141" i="3"/>
  <c r="P63" i="3"/>
  <c r="P272" i="3"/>
  <c r="Q110" i="3"/>
  <c r="Q34" i="3"/>
  <c r="Q332" i="3"/>
  <c r="Q243" i="3"/>
  <c r="Q58" i="3"/>
  <c r="Q254" i="3"/>
  <c r="Q233" i="3"/>
  <c r="Q139" i="3"/>
  <c r="Q125" i="3"/>
  <c r="Q90" i="3"/>
  <c r="Q49" i="3"/>
  <c r="Q311" i="3"/>
  <c r="Q160" i="3"/>
  <c r="Q198" i="3"/>
  <c r="Q137" i="3"/>
  <c r="Q322" i="3"/>
  <c r="Q149" i="3"/>
  <c r="Q129" i="3"/>
  <c r="Q37" i="3"/>
  <c r="Q82" i="3"/>
  <c r="Q162" i="3"/>
  <c r="Q85" i="3"/>
  <c r="Q42" i="3"/>
  <c r="Q184" i="3"/>
  <c r="Q247" i="3"/>
  <c r="Q140" i="3"/>
  <c r="Q51" i="3"/>
  <c r="Q151" i="3"/>
  <c r="Q29" i="3"/>
  <c r="Q303" i="3"/>
  <c r="Q119" i="3"/>
  <c r="Q249" i="3"/>
  <c r="Q207" i="3"/>
  <c r="Q153" i="3"/>
  <c r="Q131" i="3"/>
  <c r="Q81" i="3"/>
  <c r="Q276" i="3"/>
  <c r="Q225" i="3"/>
  <c r="Q227" i="3"/>
  <c r="Q88" i="3"/>
  <c r="Q331" i="3"/>
  <c r="Q96" i="3"/>
  <c r="Q326" i="3"/>
  <c r="Q204" i="3"/>
  <c r="Q101" i="3"/>
  <c r="Q156" i="3"/>
  <c r="Q161" i="3"/>
  <c r="Q68" i="3"/>
  <c r="Q24" i="3"/>
  <c r="O239" i="3"/>
  <c r="O120" i="3"/>
  <c r="O324" i="3"/>
  <c r="P314" i="3"/>
  <c r="P170" i="3"/>
  <c r="P26" i="3"/>
  <c r="P103" i="3"/>
  <c r="P238" i="3"/>
  <c r="P139" i="3"/>
  <c r="P257" i="3"/>
  <c r="P44" i="3"/>
  <c r="P313" i="3"/>
  <c r="P127" i="3"/>
  <c r="P128" i="3"/>
  <c r="P308" i="3"/>
  <c r="P225" i="3"/>
  <c r="P145" i="3"/>
  <c r="P203" i="3"/>
  <c r="P310" i="3"/>
  <c r="P240" i="3"/>
  <c r="P274" i="3"/>
  <c r="P218" i="3"/>
  <c r="P137" i="3"/>
  <c r="P157" i="3"/>
  <c r="P153" i="3"/>
  <c r="P75" i="3"/>
  <c r="P327" i="3"/>
  <c r="P289" i="3"/>
  <c r="P312" i="3"/>
  <c r="P294" i="3"/>
  <c r="P94" i="3"/>
  <c r="P56" i="3"/>
  <c r="P318" i="3"/>
  <c r="Q121" i="3"/>
  <c r="Q329" i="3"/>
  <c r="Q76" i="3"/>
  <c r="Q171" i="3"/>
  <c r="Q275" i="3"/>
  <c r="Q133" i="3"/>
  <c r="Q98" i="3"/>
  <c r="Q87" i="3"/>
  <c r="Q213" i="3"/>
  <c r="Q325" i="3"/>
  <c r="Q63" i="3"/>
  <c r="Q320" i="3"/>
  <c r="Q231" i="3"/>
  <c r="Q112" i="3"/>
  <c r="Q167" i="3"/>
  <c r="Q64" i="3"/>
  <c r="Q305" i="3"/>
  <c r="Q216" i="3"/>
  <c r="Q166" i="3"/>
  <c r="Q178" i="3"/>
  <c r="Q32" i="3"/>
  <c r="Q72" i="3"/>
  <c r="Q66" i="3"/>
  <c r="Q226" i="3"/>
  <c r="Q209" i="3"/>
  <c r="Q224" i="3"/>
  <c r="Q89" i="3"/>
  <c r="Q298" i="3"/>
  <c r="Q113" i="3"/>
  <c r="Q83" i="3"/>
  <c r="Q252" i="3"/>
  <c r="Q124" i="3"/>
  <c r="Q50" i="3"/>
  <c r="Q102" i="3"/>
  <c r="Q290" i="3"/>
  <c r="Q259" i="3"/>
  <c r="P84" i="3"/>
  <c r="P296" i="3"/>
  <c r="P249" i="3"/>
  <c r="P239" i="3"/>
  <c r="P65" i="3"/>
  <c r="P332" i="3"/>
  <c r="P122" i="3"/>
  <c r="P236" i="3"/>
  <c r="P31" i="3"/>
  <c r="P148" i="3"/>
  <c r="P89" i="3"/>
  <c r="P169" i="3"/>
  <c r="P76" i="3"/>
  <c r="P171" i="3"/>
  <c r="P23" i="3"/>
  <c r="P209" i="3"/>
  <c r="P123" i="3"/>
  <c r="P53" i="3"/>
  <c r="P151" i="3"/>
  <c r="P102" i="3"/>
  <c r="P70" i="3"/>
  <c r="P22" i="3"/>
  <c r="P264" i="3"/>
  <c r="P234" i="3"/>
  <c r="P118" i="3"/>
  <c r="P220" i="3"/>
  <c r="P195" i="3"/>
  <c r="P262" i="3"/>
  <c r="P32" i="3"/>
  <c r="P71" i="3"/>
  <c r="P156" i="3"/>
  <c r="P216" i="3"/>
  <c r="P176" i="3"/>
  <c r="P281" i="3"/>
  <c r="P221" i="3"/>
  <c r="P160" i="3"/>
  <c r="P27" i="3"/>
  <c r="P316" i="3"/>
  <c r="P187" i="3"/>
  <c r="P233" i="3"/>
  <c r="P87" i="3"/>
  <c r="P180" i="3"/>
  <c r="P78" i="3"/>
  <c r="P47" i="3"/>
  <c r="P25" i="3"/>
  <c r="P163" i="3"/>
  <c r="P211" i="3"/>
  <c r="P21" i="3"/>
  <c r="P119" i="3"/>
  <c r="O205" i="3"/>
  <c r="O177" i="3"/>
  <c r="O321" i="3"/>
  <c r="O48" i="3"/>
  <c r="O123" i="3"/>
  <c r="P109" i="3"/>
  <c r="P80" i="3"/>
  <c r="P194" i="3"/>
  <c r="P258" i="3"/>
  <c r="P54" i="3"/>
  <c r="P292" i="3"/>
  <c r="P88" i="3"/>
  <c r="P113" i="3"/>
  <c r="P242" i="3"/>
  <c r="P143" i="3"/>
  <c r="P223" i="3"/>
  <c r="P60" i="3"/>
  <c r="P235" i="3"/>
  <c r="P185" i="3"/>
  <c r="P108" i="3"/>
  <c r="P335" i="3"/>
  <c r="P210" i="3"/>
  <c r="P178" i="3"/>
  <c r="P48" i="3"/>
  <c r="P83" i="3"/>
  <c r="P267" i="3"/>
  <c r="P79" i="3"/>
  <c r="P215" i="3"/>
  <c r="P207" i="3"/>
  <c r="P268" i="3"/>
  <c r="P66" i="3"/>
  <c r="P260" i="3"/>
  <c r="P38" i="3"/>
  <c r="P40" i="3"/>
  <c r="P74" i="3"/>
  <c r="P182" i="3"/>
  <c r="P228" i="3"/>
  <c r="P100" i="3"/>
  <c r="P202" i="3"/>
  <c r="P51" i="3"/>
  <c r="P125" i="3"/>
  <c r="P35" i="3"/>
  <c r="P96" i="3"/>
  <c r="P149" i="3"/>
  <c r="P93" i="3"/>
  <c r="P331" i="3"/>
  <c r="P152" i="3"/>
  <c r="P58" i="3"/>
  <c r="P49" i="3"/>
  <c r="O54" i="3"/>
  <c r="O328" i="3"/>
  <c r="O137" i="3"/>
  <c r="O143" i="3"/>
  <c r="O215" i="3"/>
  <c r="P177" i="3"/>
  <c r="P61" i="3"/>
  <c r="P77" i="3"/>
  <c r="O149" i="3"/>
  <c r="O133" i="3"/>
  <c r="O256" i="3"/>
  <c r="O267" i="3"/>
  <c r="O37" i="3"/>
  <c r="P224" i="3"/>
  <c r="P85" i="3"/>
  <c r="P30" i="3"/>
  <c r="P133" i="3"/>
  <c r="P138" i="3"/>
  <c r="P130" i="3"/>
  <c r="P106" i="3"/>
  <c r="P326" i="3"/>
  <c r="P301" i="3"/>
  <c r="P214" i="3"/>
  <c r="P64" i="3"/>
  <c r="P291" i="3"/>
  <c r="P231" i="3"/>
  <c r="P59" i="3"/>
  <c r="P304" i="3"/>
  <c r="P309" i="3"/>
  <c r="P283" i="3"/>
  <c r="P33" i="3"/>
  <c r="P110" i="3"/>
  <c r="P99" i="3"/>
  <c r="P167" i="3"/>
  <c r="P81" i="3"/>
  <c r="P275" i="3"/>
  <c r="P201" i="3"/>
  <c r="P286" i="3"/>
  <c r="P154" i="3"/>
  <c r="P46" i="3"/>
  <c r="P321" i="3"/>
  <c r="P107" i="3"/>
  <c r="P168" i="3"/>
  <c r="P197" i="3"/>
  <c r="P172" i="3"/>
  <c r="P307" i="3"/>
  <c r="P193" i="3"/>
  <c r="P92" i="3"/>
  <c r="P144" i="3"/>
  <c r="P101" i="3"/>
  <c r="O7" i="3"/>
  <c r="E5" i="3" s="1"/>
  <c r="O295" i="3"/>
  <c r="O302" i="3"/>
  <c r="O46" i="3"/>
  <c r="O278" i="3"/>
  <c r="O72" i="3"/>
  <c r="O284" i="3"/>
  <c r="O159" i="3"/>
  <c r="O279" i="3"/>
  <c r="O300" i="3"/>
  <c r="O28" i="3"/>
  <c r="O288" i="3"/>
  <c r="O119" i="3"/>
  <c r="O87" i="3"/>
  <c r="O230" i="3"/>
  <c r="O313" i="3"/>
  <c r="O164" i="3"/>
  <c r="O110" i="3"/>
  <c r="O89" i="3"/>
  <c r="O74" i="3"/>
  <c r="O232" i="3"/>
  <c r="O301" i="3"/>
  <c r="O219" i="3"/>
  <c r="O106" i="3"/>
  <c r="O77" i="3"/>
  <c r="O291" i="3"/>
  <c r="O200" i="3"/>
  <c r="O253" i="3"/>
  <c r="O41" i="3"/>
  <c r="O49" i="3"/>
  <c r="O246" i="3"/>
  <c r="O304" i="3"/>
  <c r="O238" i="3"/>
  <c r="O85" i="3"/>
  <c r="O47" i="3"/>
  <c r="O314" i="3"/>
  <c r="O88" i="3"/>
  <c r="O29" i="3"/>
  <c r="O40" i="3"/>
  <c r="O298" i="3"/>
  <c r="O223" i="3"/>
  <c r="O99" i="3"/>
  <c r="O277" i="3"/>
  <c r="O128" i="3"/>
  <c r="O185" i="3"/>
  <c r="O272" i="3"/>
  <c r="O36" i="3"/>
  <c r="O71" i="3"/>
  <c r="O308" i="3"/>
  <c r="O107" i="3"/>
  <c r="O51" i="3"/>
  <c r="O268" i="3"/>
  <c r="O189" i="3"/>
  <c r="O255" i="3"/>
  <c r="O158" i="3"/>
  <c r="O309" i="3"/>
  <c r="O211" i="3"/>
  <c r="O229" i="3"/>
  <c r="O174" i="3"/>
  <c r="O31" i="3"/>
  <c r="O179" i="3"/>
  <c r="O117" i="3"/>
  <c r="O264" i="3"/>
  <c r="O147" i="3"/>
  <c r="O169" i="3"/>
  <c r="O206" i="3"/>
  <c r="O180" i="3"/>
  <c r="O44" i="3"/>
  <c r="O127" i="3"/>
  <c r="O136" i="3"/>
  <c r="O22" i="3"/>
  <c r="O83" i="3"/>
  <c r="O95" i="3"/>
  <c r="O163" i="3"/>
  <c r="O335" i="3"/>
  <c r="O263" i="3"/>
  <c r="O197" i="3"/>
  <c r="O252" i="3"/>
  <c r="O23" i="3"/>
  <c r="O318" i="3"/>
  <c r="O208" i="3"/>
  <c r="O183" i="3"/>
  <c r="O210" i="3"/>
  <c r="O190" i="3"/>
  <c r="O114" i="3"/>
  <c r="O228" i="3"/>
  <c r="O194" i="3"/>
  <c r="O195" i="3"/>
  <c r="O73" i="3"/>
  <c r="O104" i="3"/>
  <c r="O165" i="3"/>
  <c r="O171" i="3"/>
  <c r="O259" i="3"/>
  <c r="O292" i="3"/>
  <c r="O98" i="3"/>
  <c r="O282" i="3"/>
  <c r="O146" i="3"/>
  <c r="O141" i="3"/>
  <c r="O243" i="3"/>
  <c r="O78" i="3"/>
  <c r="O191" i="3"/>
  <c r="O303" i="3"/>
  <c r="O178" i="3"/>
  <c r="O249" i="3"/>
  <c r="O234" i="3"/>
  <c r="O103" i="3"/>
  <c r="O251" i="3"/>
  <c r="O323" i="3"/>
  <c r="O26" i="3"/>
  <c r="O260" i="3"/>
  <c r="O266" i="3"/>
  <c r="O212" i="3"/>
  <c r="O203" i="3"/>
  <c r="O25" i="3"/>
  <c r="O293" i="3"/>
  <c r="O275" i="3"/>
  <c r="O52" i="3"/>
  <c r="O297" i="3"/>
  <c r="O65" i="3"/>
  <c r="O217" i="3"/>
  <c r="O287" i="3"/>
  <c r="O116" i="3"/>
  <c r="O192" i="3"/>
  <c r="O258" i="3"/>
  <c r="O122" i="3"/>
  <c r="O226" i="3"/>
  <c r="O310" i="3"/>
  <c r="O271" i="3"/>
  <c r="O90" i="3"/>
  <c r="O138" i="3"/>
  <c r="O312" i="3"/>
  <c r="O162" i="3"/>
  <c r="O62" i="3"/>
  <c r="O63" i="3"/>
  <c r="O96" i="3"/>
  <c r="O30" i="3"/>
  <c r="O247" i="3"/>
  <c r="O334" i="3"/>
  <c r="O199" i="3"/>
  <c r="O145" i="3"/>
  <c r="O126" i="3"/>
  <c r="O270" i="3"/>
  <c r="O325" i="3"/>
  <c r="O105" i="3"/>
  <c r="O254" i="3"/>
  <c r="O261" i="3"/>
  <c r="O296" i="3"/>
  <c r="O222" i="3"/>
  <c r="O76" i="3"/>
  <c r="O207" i="3"/>
  <c r="O53" i="3"/>
  <c r="O241" i="3"/>
  <c r="O202" i="3"/>
  <c r="O75" i="3"/>
  <c r="O216" i="3"/>
  <c r="O201" i="3"/>
  <c r="O322" i="3"/>
  <c r="O152" i="3"/>
  <c r="O79" i="3"/>
  <c r="O68" i="3"/>
  <c r="E14" i="4"/>
  <c r="O148" i="3"/>
  <c r="O102" i="3"/>
  <c r="O38" i="3"/>
  <c r="O316" i="3"/>
  <c r="O273" i="3"/>
  <c r="O317" i="3"/>
  <c r="O299" i="3"/>
  <c r="O39" i="3"/>
  <c r="O262" i="3"/>
  <c r="O58" i="3"/>
  <c r="O289" i="3"/>
  <c r="O269" i="3"/>
  <c r="O187" i="3"/>
  <c r="O81" i="3"/>
  <c r="O100" i="3"/>
  <c r="O224" i="3"/>
  <c r="O157" i="3"/>
  <c r="O331" i="3"/>
  <c r="O305" i="3"/>
  <c r="O91" i="3"/>
  <c r="O221" i="3"/>
  <c r="O167" i="3"/>
  <c r="O166" i="3"/>
  <c r="O181" i="3"/>
  <c r="O135" i="3"/>
  <c r="O92" i="3"/>
  <c r="O55" i="3"/>
  <c r="O59" i="3"/>
  <c r="O160" i="3"/>
  <c r="O61" i="3"/>
  <c r="O315" i="3"/>
  <c r="O56" i="3"/>
  <c r="O156" i="3"/>
  <c r="O32" i="3"/>
  <c r="O60" i="3"/>
  <c r="O168" i="3"/>
  <c r="O173" i="3"/>
  <c r="O236" i="3"/>
  <c r="O130" i="3"/>
  <c r="O155" i="3"/>
  <c r="O280" i="3"/>
  <c r="O115" i="3"/>
  <c r="O154" i="3"/>
  <c r="O108" i="3"/>
  <c r="O139" i="3"/>
  <c r="O336" i="3"/>
  <c r="O257" i="3"/>
  <c r="O182" i="3"/>
  <c r="O306" i="3"/>
  <c r="O69" i="3"/>
  <c r="O213" i="3"/>
  <c r="O33" i="3"/>
  <c r="O276" i="3"/>
  <c r="O326" i="3"/>
  <c r="O121" i="3"/>
  <c r="O285" i="3"/>
  <c r="O97" i="3"/>
  <c r="O21" i="3"/>
  <c r="O245" i="3"/>
  <c r="O196" i="3"/>
  <c r="O188" i="3"/>
  <c r="O242" i="3"/>
  <c r="O307" i="3"/>
  <c r="O151" i="3"/>
  <c r="O186" i="3"/>
  <c r="O237" i="3"/>
  <c r="O204" i="3"/>
  <c r="O274" i="3"/>
  <c r="O86" i="3"/>
  <c r="O111" i="3"/>
  <c r="O214" i="3"/>
  <c r="O176" i="3"/>
  <c r="O235" i="3"/>
  <c r="O131" i="3"/>
  <c r="O101" i="3"/>
  <c r="O129" i="3"/>
  <c r="O140" i="3"/>
  <c r="O320" i="3"/>
  <c r="O80" i="3"/>
  <c r="O209" i="3"/>
  <c r="O45" i="3"/>
  <c r="O329" i="3"/>
  <c r="O70" i="3"/>
  <c r="O124" i="3"/>
  <c r="O42" i="3"/>
  <c r="O184" i="3"/>
  <c r="O112" i="3"/>
  <c r="O94" i="3"/>
  <c r="O332" i="3"/>
  <c r="O330" i="3"/>
  <c r="O175" i="3"/>
  <c r="O24" i="3"/>
  <c r="O290" i="3"/>
  <c r="O198" i="3"/>
  <c r="O283" i="3"/>
  <c r="O153" i="3"/>
  <c r="O244" i="3"/>
  <c r="O311" i="3"/>
  <c r="O113" i="3"/>
  <c r="O240" i="3"/>
  <c r="O231" i="3"/>
  <c r="O333" i="3"/>
  <c r="O57" i="3"/>
  <c r="O82" i="3"/>
  <c r="O125" i="3"/>
  <c r="O233" i="3"/>
  <c r="O294" i="3"/>
  <c r="O172" i="3"/>
  <c r="O64" i="3"/>
  <c r="O50" i="3"/>
  <c r="O43" i="3"/>
  <c r="O170" i="3"/>
  <c r="O27" i="3"/>
  <c r="O286" i="3"/>
  <c r="O220" i="3"/>
  <c r="O218" i="3"/>
  <c r="O34" i="3"/>
  <c r="F18" i="4"/>
  <c r="F19" i="4" s="1"/>
  <c r="M5" i="8"/>
  <c r="M3" i="8"/>
  <c r="M4" i="8"/>
  <c r="M2" i="8"/>
  <c r="M1" i="8"/>
  <c r="O108" i="11"/>
  <c r="O90" i="11"/>
  <c r="O24" i="11"/>
  <c r="O224" i="11"/>
  <c r="O260" i="11"/>
  <c r="O116" i="11"/>
  <c r="O103" i="11"/>
  <c r="O35" i="11"/>
  <c r="O231" i="11"/>
  <c r="O266" i="11"/>
  <c r="O124" i="11"/>
  <c r="O115" i="11"/>
  <c r="O48" i="11"/>
  <c r="O239" i="11"/>
  <c r="O271" i="11"/>
  <c r="O69" i="11"/>
  <c r="O129" i="11"/>
  <c r="O62" i="11"/>
  <c r="O234" i="11"/>
  <c r="O318" i="11"/>
  <c r="O151" i="11"/>
  <c r="O33" i="11"/>
  <c r="O171" i="11"/>
  <c r="O298" i="11"/>
  <c r="O293" i="11"/>
  <c r="O27" i="11"/>
  <c r="O143" i="11"/>
  <c r="O88" i="11"/>
  <c r="O236" i="11"/>
  <c r="O250" i="11"/>
  <c r="O37" i="11"/>
  <c r="O154" i="11"/>
  <c r="O99" i="11"/>
  <c r="O261" i="11"/>
  <c r="O254" i="11"/>
  <c r="O119" i="11"/>
  <c r="O58" i="11"/>
  <c r="O209" i="11"/>
  <c r="O329" i="11"/>
  <c r="O308" i="11"/>
  <c r="O41" i="11"/>
  <c r="O93" i="11"/>
  <c r="O25" i="11"/>
  <c r="O315" i="11"/>
  <c r="O294" i="11"/>
  <c r="O50" i="11"/>
  <c r="O104" i="11"/>
  <c r="O38" i="11"/>
  <c r="O323" i="11"/>
  <c r="O302" i="11"/>
  <c r="O59" i="11"/>
  <c r="O117" i="11"/>
  <c r="O49" i="11"/>
  <c r="O331" i="11"/>
  <c r="O310" i="11"/>
  <c r="O215" i="11"/>
  <c r="O118" i="11"/>
  <c r="O63" i="11"/>
  <c r="O230" i="11"/>
  <c r="O225" i="11"/>
  <c r="O91" i="11"/>
  <c r="O22" i="11"/>
  <c r="O173" i="11"/>
  <c r="O305" i="11"/>
  <c r="O284" i="11"/>
  <c r="O174" i="11"/>
  <c r="O131" i="11"/>
  <c r="O89" i="11"/>
  <c r="O288" i="11"/>
  <c r="O28" i="11"/>
  <c r="O183" i="11"/>
  <c r="O144" i="11"/>
  <c r="O102" i="11"/>
  <c r="O296" i="11"/>
  <c r="O100" i="11"/>
  <c r="O79" i="11"/>
  <c r="O251" i="11"/>
  <c r="O211" i="11"/>
  <c r="O257" i="11"/>
  <c r="O300" i="11"/>
  <c r="O114" i="11"/>
  <c r="O190" i="11"/>
  <c r="O122" i="11"/>
  <c r="O267" i="11"/>
  <c r="O259" i="11"/>
  <c r="O123" i="11"/>
  <c r="O202" i="11"/>
  <c r="O135" i="11"/>
  <c r="O274" i="11"/>
  <c r="O269" i="11"/>
  <c r="O133" i="11"/>
  <c r="O214" i="11"/>
  <c r="O147" i="11"/>
  <c r="O282" i="11"/>
  <c r="O277" i="11"/>
  <c r="O82" i="11"/>
  <c r="O216" i="11"/>
  <c r="O161" i="11"/>
  <c r="O297" i="11"/>
  <c r="O276" i="11"/>
  <c r="O165" i="11"/>
  <c r="O120" i="11"/>
  <c r="O77" i="11"/>
  <c r="O280" i="11"/>
  <c r="O84" i="11"/>
  <c r="O54" i="11"/>
  <c r="O235" i="11"/>
  <c r="O186" i="11"/>
  <c r="O249" i="11"/>
  <c r="O92" i="11"/>
  <c r="O66" i="11"/>
  <c r="O243" i="11"/>
  <c r="O199" i="11"/>
  <c r="O253" i="11"/>
  <c r="O164" i="11"/>
  <c r="O176" i="11"/>
  <c r="O109" i="11"/>
  <c r="O242" i="11"/>
  <c r="O311" i="11"/>
  <c r="O332" i="11"/>
  <c r="O187" i="11"/>
  <c r="O81" i="11"/>
  <c r="O26" i="11"/>
  <c r="O330" i="11"/>
  <c r="O325" i="11"/>
  <c r="O197" i="11"/>
  <c r="O94" i="11"/>
  <c r="O39" i="11"/>
  <c r="O223" i="11"/>
  <c r="O333" i="11"/>
  <c r="O206" i="11"/>
  <c r="O106" i="11"/>
  <c r="O51" i="11"/>
  <c r="O226" i="11"/>
  <c r="O217" i="11"/>
  <c r="O155" i="11"/>
  <c r="O107" i="11"/>
  <c r="O65" i="11"/>
  <c r="O272" i="11"/>
  <c r="O76" i="11"/>
  <c r="O42" i="11"/>
  <c r="O227" i="11"/>
  <c r="O175" i="11"/>
  <c r="O219" i="11"/>
  <c r="O148" i="11"/>
  <c r="O152" i="11"/>
  <c r="O85" i="11"/>
  <c r="O263" i="11"/>
  <c r="O295" i="11"/>
  <c r="O156" i="11"/>
  <c r="O163" i="11"/>
  <c r="O97" i="11"/>
  <c r="O221" i="11"/>
  <c r="O303" i="11"/>
  <c r="O32" i="11"/>
  <c r="O80" i="11"/>
  <c r="O207" i="11"/>
  <c r="O307" i="11"/>
  <c r="O286" i="11"/>
  <c r="O55" i="11"/>
  <c r="O179" i="11"/>
  <c r="O125" i="11"/>
  <c r="O273" i="11"/>
  <c r="O262" i="11"/>
  <c r="O64" i="11"/>
  <c r="O191" i="11"/>
  <c r="O136" i="11"/>
  <c r="O281" i="11"/>
  <c r="O265" i="11"/>
  <c r="O73" i="11"/>
  <c r="O203" i="11"/>
  <c r="O149" i="11"/>
  <c r="O289" i="11"/>
  <c r="O68" i="11"/>
  <c r="O30" i="11"/>
  <c r="O205" i="11"/>
  <c r="O162" i="11"/>
  <c r="O336" i="11"/>
  <c r="O140" i="11"/>
  <c r="O139" i="11"/>
  <c r="O72" i="11"/>
  <c r="O255" i="11"/>
  <c r="O287" i="11"/>
  <c r="O212" i="11"/>
  <c r="O56" i="11"/>
  <c r="O182" i="11"/>
  <c r="O291" i="11"/>
  <c r="O270" i="11"/>
  <c r="O23" i="11"/>
  <c r="O67" i="11"/>
  <c r="O194" i="11"/>
  <c r="O299" i="11"/>
  <c r="O278" i="11"/>
  <c r="O105" i="11"/>
  <c r="O177" i="11"/>
  <c r="O111" i="11"/>
  <c r="O258" i="11"/>
  <c r="O237" i="11"/>
  <c r="O44" i="11"/>
  <c r="O201" i="11"/>
  <c r="O168" i="11"/>
  <c r="O126" i="11"/>
  <c r="O312" i="11"/>
  <c r="O52" i="11"/>
  <c r="O210" i="11"/>
  <c r="O181" i="11"/>
  <c r="O138" i="11"/>
  <c r="O320" i="11"/>
  <c r="O60" i="11"/>
  <c r="O222" i="11"/>
  <c r="O193" i="11"/>
  <c r="O150" i="11"/>
  <c r="O328" i="11"/>
  <c r="O196" i="11"/>
  <c r="O31" i="11"/>
  <c r="O158" i="11"/>
  <c r="O275" i="11"/>
  <c r="O241" i="11"/>
  <c r="O78" i="11"/>
  <c r="O141" i="11"/>
  <c r="O74" i="11"/>
  <c r="O238" i="11"/>
  <c r="O326" i="11"/>
  <c r="O160" i="11"/>
  <c r="O45" i="11"/>
  <c r="O184" i="11"/>
  <c r="O306" i="11"/>
  <c r="O301" i="11"/>
  <c r="O169" i="11"/>
  <c r="O57" i="11"/>
  <c r="O195" i="11"/>
  <c r="O314" i="11"/>
  <c r="O309" i="11"/>
  <c r="O46" i="11"/>
  <c r="O167" i="11"/>
  <c r="O112" i="11"/>
  <c r="O264" i="11"/>
  <c r="O256" i="11"/>
  <c r="O337" i="11"/>
  <c r="O40" i="11"/>
  <c r="O95" i="11"/>
  <c r="O127" i="11"/>
  <c r="O204" i="11"/>
  <c r="O245" i="11"/>
  <c r="O240" i="11"/>
  <c r="O98" i="11"/>
  <c r="O70" i="11"/>
  <c r="O172" i="11"/>
  <c r="O319" i="11"/>
  <c r="O248" i="11"/>
  <c r="O145" i="11"/>
  <c r="O21" i="11"/>
  <c r="O218" i="11"/>
  <c r="O229" i="11"/>
  <c r="O313" i="11"/>
  <c r="O198" i="11"/>
  <c r="O157" i="11"/>
  <c r="O128" i="11"/>
  <c r="O316" i="11"/>
  <c r="O220" i="11"/>
  <c r="O53" i="11"/>
  <c r="O61" i="11"/>
  <c r="O43" i="11"/>
  <c r="O87" i="11"/>
  <c r="O334" i="11"/>
  <c r="O244" i="11"/>
  <c r="O208" i="11"/>
  <c r="O189" i="11"/>
  <c r="O180" i="11"/>
  <c r="O327" i="11"/>
  <c r="O252" i="11"/>
  <c r="O159" i="11"/>
  <c r="O130" i="11"/>
  <c r="O101" i="11"/>
  <c r="O292" i="11"/>
  <c r="O321" i="11"/>
  <c r="O113" i="11"/>
  <c r="O71" i="11"/>
  <c r="O137" i="11"/>
  <c r="O324" i="11"/>
  <c r="O228" i="11"/>
  <c r="O247" i="11"/>
  <c r="O170" i="11"/>
  <c r="O153" i="11"/>
  <c r="O96" i="11"/>
  <c r="O233" i="11"/>
  <c r="O322" i="11"/>
  <c r="O121" i="11"/>
  <c r="O200" i="11"/>
  <c r="O188" i="11"/>
  <c r="O335" i="11"/>
  <c r="O290" i="11"/>
  <c r="O75" i="11"/>
  <c r="O34" i="11"/>
  <c r="O110" i="11"/>
  <c r="O36" i="11"/>
  <c r="O304" i="11"/>
  <c r="O246" i="11"/>
  <c r="O134" i="11"/>
  <c r="O213" i="11"/>
  <c r="O142" i="11"/>
  <c r="O285" i="11"/>
  <c r="O232" i="11"/>
  <c r="O185" i="11"/>
  <c r="O47" i="11"/>
  <c r="O192" i="11"/>
  <c r="O268" i="11"/>
  <c r="O86" i="11"/>
  <c r="O166" i="11"/>
  <c r="O29" i="11"/>
  <c r="O178" i="11"/>
  <c r="O83" i="11"/>
  <c r="O317" i="11"/>
  <c r="O146" i="11"/>
  <c r="O132" i="11"/>
  <c r="O283" i="11"/>
  <c r="O279" i="11"/>
  <c r="O7" i="11"/>
  <c r="E4" i="11" s="1"/>
  <c r="P31" i="11"/>
  <c r="P187" i="11"/>
  <c r="P156" i="11"/>
  <c r="P101" i="11"/>
  <c r="P183" i="11"/>
  <c r="P200" i="11"/>
  <c r="P133" i="11"/>
  <c r="P150" i="11"/>
  <c r="P107" i="11"/>
  <c r="P52" i="11"/>
  <c r="P199" i="11"/>
  <c r="P30" i="11"/>
  <c r="P157" i="11"/>
  <c r="P179" i="11"/>
  <c r="P250" i="11"/>
  <c r="P266" i="11"/>
  <c r="P59" i="11"/>
  <c r="P26" i="11"/>
  <c r="P255" i="11"/>
  <c r="P325" i="11"/>
  <c r="P34" i="11"/>
  <c r="P265" i="11"/>
  <c r="P279" i="11"/>
  <c r="P105" i="11"/>
  <c r="P62" i="11"/>
  <c r="P273" i="11"/>
  <c r="P103" i="11"/>
  <c r="P252" i="11"/>
  <c r="P275" i="11"/>
  <c r="P241" i="11"/>
  <c r="P92" i="11"/>
  <c r="P162" i="11"/>
  <c r="P320" i="11"/>
  <c r="P159" i="11"/>
  <c r="P163" i="11"/>
  <c r="P97" i="11"/>
  <c r="P222" i="11"/>
  <c r="P128" i="11"/>
  <c r="P202" i="11"/>
  <c r="P127" i="11"/>
  <c r="P115" i="11"/>
  <c r="P48" i="11"/>
  <c r="P240" i="11"/>
  <c r="P146" i="11"/>
  <c r="P33" i="11"/>
  <c r="P167" i="11"/>
  <c r="P108" i="11"/>
  <c r="P323" i="11"/>
  <c r="P286" i="11"/>
  <c r="P188" i="11"/>
  <c r="P89" i="11"/>
  <c r="P288" i="11"/>
  <c r="P207" i="11"/>
  <c r="P170" i="11"/>
  <c r="P234" i="11"/>
  <c r="P302" i="11"/>
  <c r="P56" i="11"/>
  <c r="P125" i="11"/>
  <c r="P304" i="11"/>
  <c r="P182" i="11"/>
  <c r="P134" i="11"/>
  <c r="P322" i="11"/>
  <c r="P285" i="11"/>
  <c r="P83" i="11"/>
  <c r="P292" i="11"/>
  <c r="P303" i="11"/>
  <c r="P100" i="11"/>
  <c r="P165" i="11"/>
  <c r="P98" i="11"/>
  <c r="P221" i="11"/>
  <c r="P68" i="11"/>
  <c r="P203" i="11"/>
  <c r="P64" i="11"/>
  <c r="P116" i="11"/>
  <c r="P49" i="11"/>
  <c r="P308" i="11"/>
  <c r="P86" i="11"/>
  <c r="P21" i="11"/>
  <c r="P50" i="11"/>
  <c r="P208" i="11"/>
  <c r="P251" i="11"/>
  <c r="P317" i="11"/>
  <c r="P190" i="11"/>
  <c r="P262" i="11"/>
  <c r="P271" i="11"/>
  <c r="P96" i="11"/>
  <c r="P38" i="11"/>
  <c r="P261" i="11"/>
  <c r="P333" i="11"/>
  <c r="P46" i="11"/>
  <c r="P268" i="11"/>
  <c r="P287" i="11"/>
  <c r="P78" i="11"/>
  <c r="P209" i="11"/>
  <c r="P224" i="11"/>
  <c r="P45" i="11"/>
  <c r="P25" i="11"/>
  <c r="P267" i="11"/>
  <c r="P326" i="11"/>
  <c r="P142" i="11"/>
  <c r="P225" i="11"/>
  <c r="P260" i="11"/>
  <c r="P32" i="11"/>
  <c r="P184" i="11"/>
  <c r="P230" i="11"/>
  <c r="P309" i="11"/>
  <c r="P114" i="11"/>
  <c r="P58" i="11"/>
  <c r="P197" i="11"/>
  <c r="P119" i="11"/>
  <c r="P102" i="11"/>
  <c r="P35" i="11"/>
  <c r="P77" i="11"/>
  <c r="P216" i="11"/>
  <c r="P148" i="11"/>
  <c r="P135" i="11"/>
  <c r="P126" i="11"/>
  <c r="P60" i="11"/>
  <c r="P177" i="11"/>
  <c r="P211" i="11"/>
  <c r="P218" i="11"/>
  <c r="P118" i="11"/>
  <c r="P85" i="11"/>
  <c r="P298" i="11"/>
  <c r="P259" i="11"/>
  <c r="P44" i="11"/>
  <c r="P232" i="11"/>
  <c r="P239" i="11"/>
  <c r="P164" i="11"/>
  <c r="P122" i="11"/>
  <c r="P314" i="11"/>
  <c r="P277" i="11"/>
  <c r="P70" i="11"/>
  <c r="P284" i="11"/>
  <c r="P295" i="11"/>
  <c r="P90" i="11"/>
  <c r="P28" i="11"/>
  <c r="P243" i="11"/>
  <c r="P82" i="11"/>
  <c r="P37" i="11"/>
  <c r="P274" i="11"/>
  <c r="P334" i="11"/>
  <c r="P153" i="11"/>
  <c r="P186" i="11"/>
  <c r="P336" i="11"/>
  <c r="P166" i="11"/>
  <c r="P55" i="11"/>
  <c r="P193" i="11"/>
  <c r="P117" i="11"/>
  <c r="P71" i="11"/>
  <c r="P217" i="11"/>
  <c r="P76" i="11"/>
  <c r="P175" i="11"/>
  <c r="P331" i="11"/>
  <c r="P43" i="11"/>
  <c r="P296" i="11"/>
  <c r="P181" i="11"/>
  <c r="P310" i="11"/>
  <c r="P256" i="11"/>
  <c r="P132" i="11"/>
  <c r="P289" i="11"/>
  <c r="P140" i="11"/>
  <c r="P299" i="11"/>
  <c r="P23" i="11"/>
  <c r="P61" i="11"/>
  <c r="P272" i="11"/>
  <c r="P95" i="11"/>
  <c r="P244" i="11"/>
  <c r="P54" i="11"/>
  <c r="P63" i="11"/>
  <c r="P204" i="11"/>
  <c r="P73" i="11"/>
  <c r="P39" i="11"/>
  <c r="P324" i="11"/>
  <c r="P205" i="11"/>
  <c r="P321" i="11"/>
  <c r="P228" i="11"/>
  <c r="P227" i="11"/>
  <c r="P185" i="11"/>
  <c r="P36" i="11"/>
  <c r="P258" i="11"/>
  <c r="P93" i="11"/>
  <c r="P257" i="11"/>
  <c r="P131" i="11"/>
  <c r="P226" i="11"/>
  <c r="P151" i="11"/>
  <c r="P27" i="11"/>
  <c r="P194" i="11"/>
  <c r="P201" i="11"/>
  <c r="P191" i="11"/>
  <c r="P145" i="11"/>
  <c r="P219" i="11"/>
  <c r="P109" i="11"/>
  <c r="P290" i="11"/>
  <c r="P189" i="11"/>
  <c r="P41" i="11"/>
  <c r="P99" i="11"/>
  <c r="P214" i="11"/>
  <c r="P210" i="11"/>
  <c r="P51" i="11"/>
  <c r="P29" i="11"/>
  <c r="P176" i="11"/>
  <c r="P280" i="11"/>
  <c r="P121" i="11"/>
  <c r="P294" i="11"/>
  <c r="P113" i="11"/>
  <c r="P215" i="11"/>
  <c r="P238" i="11"/>
  <c r="P81" i="11"/>
  <c r="P253" i="11"/>
  <c r="P88" i="11"/>
  <c r="P143" i="11"/>
  <c r="P112" i="11"/>
  <c r="P328" i="11"/>
  <c r="P152" i="11"/>
  <c r="P316" i="11"/>
  <c r="P233" i="11"/>
  <c r="P66" i="11"/>
  <c r="P198" i="11"/>
  <c r="P104" i="11"/>
  <c r="P223" i="11"/>
  <c r="P149" i="11"/>
  <c r="P129" i="11"/>
  <c r="P168" i="11"/>
  <c r="P327" i="11"/>
  <c r="P161" i="11"/>
  <c r="P79" i="11"/>
  <c r="P242" i="11"/>
  <c r="P53" i="11"/>
  <c r="P337" i="11"/>
  <c r="P206" i="11"/>
  <c r="P318" i="11"/>
  <c r="P264" i="11"/>
  <c r="P22" i="11"/>
  <c r="P40" i="11"/>
  <c r="P311" i="11"/>
  <c r="P154" i="11"/>
  <c r="P307" i="11"/>
  <c r="P69" i="11"/>
  <c r="P315" i="11"/>
  <c r="P94" i="11"/>
  <c r="P213" i="11"/>
  <c r="P283" i="11"/>
  <c r="P120" i="11"/>
  <c r="P136" i="11"/>
  <c r="P47" i="11"/>
  <c r="P332" i="11"/>
  <c r="P42" i="11"/>
  <c r="P329" i="11"/>
  <c r="P236" i="11"/>
  <c r="P231" i="11"/>
  <c r="P138" i="11"/>
  <c r="P192" i="11"/>
  <c r="P330" i="11"/>
  <c r="P139" i="11"/>
  <c r="P300" i="11"/>
  <c r="P301" i="11"/>
  <c r="P106" i="11"/>
  <c r="P74" i="11"/>
  <c r="P110" i="11"/>
  <c r="P249" i="11"/>
  <c r="P158" i="11"/>
  <c r="P297" i="11"/>
  <c r="P65" i="11"/>
  <c r="P137" i="11"/>
  <c r="P313" i="11"/>
  <c r="P172" i="11"/>
  <c r="P123" i="11"/>
  <c r="P291" i="11"/>
  <c r="P247" i="11"/>
  <c r="P229" i="11"/>
  <c r="P212" i="11"/>
  <c r="P237" i="11"/>
  <c r="P306" i="11"/>
  <c r="P80" i="11"/>
  <c r="P245" i="11"/>
  <c r="P270" i="11"/>
  <c r="P282" i="11"/>
  <c r="P173" i="11"/>
  <c r="P147" i="11"/>
  <c r="P180" i="11"/>
  <c r="P269" i="11"/>
  <c r="P75" i="11"/>
  <c r="P293" i="11"/>
  <c r="P91" i="11"/>
  <c r="P305" i="11"/>
  <c r="P67" i="11"/>
  <c r="P254" i="11"/>
  <c r="P220" i="11"/>
  <c r="P87" i="11"/>
  <c r="P281" i="11"/>
  <c r="P169" i="11"/>
  <c r="P178" i="11"/>
  <c r="P263" i="11"/>
  <c r="P195" i="11"/>
  <c r="P160" i="11"/>
  <c r="P235" i="11"/>
  <c r="P57" i="11"/>
  <c r="P312" i="11"/>
  <c r="P72" i="11"/>
  <c r="P144" i="11"/>
  <c r="P319" i="11"/>
  <c r="P141" i="11"/>
  <c r="P196" i="11"/>
  <c r="P155" i="11"/>
  <c r="P246" i="11"/>
  <c r="P24" i="11"/>
  <c r="P174" i="11"/>
  <c r="P124" i="11"/>
  <c r="P335" i="11"/>
  <c r="P248" i="11"/>
  <c r="P111" i="11"/>
  <c r="P171" i="11"/>
  <c r="P84" i="11"/>
  <c r="P278" i="11"/>
  <c r="P130" i="11"/>
  <c r="P276" i="11"/>
  <c r="E4" i="3"/>
  <c r="Q54" i="11"/>
  <c r="Q63" i="11"/>
  <c r="Q198" i="11"/>
  <c r="Q150" i="11"/>
  <c r="Q32" i="11"/>
  <c r="Q66" i="11"/>
  <c r="Q74" i="11"/>
  <c r="Q102" i="11"/>
  <c r="Q245" i="11"/>
  <c r="Q155" i="11"/>
  <c r="Q59" i="11"/>
  <c r="Q105" i="11"/>
  <c r="Q81" i="11"/>
  <c r="Q210" i="11"/>
  <c r="Q91" i="11"/>
  <c r="Q92" i="11"/>
  <c r="Q192" i="11"/>
  <c r="Q204" i="11"/>
  <c r="Q90" i="11"/>
  <c r="Q127" i="11"/>
  <c r="Q195" i="11"/>
  <c r="Q154" i="11"/>
  <c r="Q129" i="11"/>
  <c r="Q86" i="11"/>
  <c r="Q100" i="11"/>
  <c r="Q132" i="11"/>
  <c r="Q77" i="11"/>
  <c r="Q23" i="11"/>
  <c r="Q22" i="11"/>
  <c r="Q60" i="11"/>
  <c r="Q265" i="11"/>
  <c r="Q261" i="11"/>
  <c r="Q31" i="11"/>
  <c r="Q107" i="11"/>
  <c r="Q125" i="11"/>
  <c r="Q267" i="11"/>
  <c r="Q334" i="11"/>
  <c r="Q69" i="11"/>
  <c r="Q51" i="11"/>
  <c r="Q275" i="11"/>
  <c r="Q311" i="11"/>
  <c r="Q152" i="11"/>
  <c r="Q170" i="11"/>
  <c r="Q324" i="11"/>
  <c r="Q263" i="11"/>
  <c r="Q43" i="11"/>
  <c r="Q85" i="11"/>
  <c r="Q268" i="11"/>
  <c r="Q320" i="11"/>
  <c r="Q144" i="11"/>
  <c r="Q113" i="11"/>
  <c r="Q242" i="11"/>
  <c r="Q217" i="11"/>
  <c r="Q36" i="11"/>
  <c r="Q307" i="11"/>
  <c r="Q97" i="11"/>
  <c r="Q114" i="11"/>
  <c r="Q284" i="11"/>
  <c r="Q70" i="11"/>
  <c r="Q271" i="11"/>
  <c r="Q277" i="11"/>
  <c r="Q200" i="11"/>
  <c r="Q216" i="11"/>
  <c r="Q34" i="11"/>
  <c r="Q168" i="11"/>
  <c r="Q157" i="11"/>
  <c r="Q301" i="11"/>
  <c r="Q329" i="11"/>
  <c r="Q176" i="11"/>
  <c r="Q221" i="11"/>
  <c r="Q215" i="11"/>
  <c r="Q330" i="11"/>
  <c r="Q58" i="11"/>
  <c r="Q187" i="11"/>
  <c r="Q39" i="11"/>
  <c r="Q148" i="11"/>
  <c r="Q278" i="11"/>
  <c r="Q80" i="11"/>
  <c r="Q62" i="11"/>
  <c r="Q283" i="11"/>
  <c r="Q319" i="11"/>
  <c r="Q165" i="11"/>
  <c r="Q181" i="11"/>
  <c r="Q332" i="11"/>
  <c r="Q266" i="11"/>
  <c r="Q202" i="11"/>
  <c r="Q115" i="11"/>
  <c r="Q306" i="11"/>
  <c r="Q87" i="11"/>
  <c r="Q151" i="11"/>
  <c r="Q230" i="11"/>
  <c r="Q111" i="11"/>
  <c r="Q136" i="11"/>
  <c r="Q29" i="11"/>
  <c r="Q98" i="11"/>
  <c r="Q41" i="11"/>
  <c r="Q37" i="11"/>
  <c r="Q250" i="11"/>
  <c r="Q288" i="11"/>
  <c r="Q109" i="11"/>
  <c r="Q71" i="11"/>
  <c r="Q203" i="11"/>
  <c r="Q273" i="11"/>
  <c r="Q40" i="11"/>
  <c r="Q131" i="11"/>
  <c r="Q137" i="11"/>
  <c r="Q274" i="11"/>
  <c r="Q82" i="11"/>
  <c r="Q209" i="11"/>
  <c r="Q52" i="11"/>
  <c r="Q232" i="11"/>
  <c r="Q286" i="11"/>
  <c r="Q93" i="11"/>
  <c r="Q75" i="11"/>
  <c r="Q291" i="11"/>
  <c r="Q327" i="11"/>
  <c r="Q173" i="11"/>
  <c r="Q207" i="11"/>
  <c r="Q247" i="11"/>
  <c r="Q194" i="11"/>
  <c r="Q142" i="11"/>
  <c r="Q280" i="11"/>
  <c r="Q249" i="11"/>
  <c r="Q67" i="11"/>
  <c r="Q255" i="11"/>
  <c r="Q191" i="11"/>
  <c r="Q57" i="11"/>
  <c r="Q292" i="11"/>
  <c r="Q130" i="11"/>
  <c r="Q103" i="11"/>
  <c r="Q126" i="11"/>
  <c r="Q162" i="11"/>
  <c r="Q163" i="11"/>
  <c r="Q134" i="11"/>
  <c r="Q300" i="11"/>
  <c r="Q235" i="11"/>
  <c r="Q53" i="11"/>
  <c r="Q169" i="11"/>
  <c r="Q309" i="11"/>
  <c r="Q337" i="11"/>
  <c r="Q184" i="11"/>
  <c r="Q223" i="11"/>
  <c r="Q218" i="11"/>
  <c r="Q160" i="11"/>
  <c r="Q68" i="11"/>
  <c r="Q143" i="11"/>
  <c r="Q149" i="11"/>
  <c r="Q282" i="11"/>
  <c r="Q106" i="11"/>
  <c r="Q33" i="11"/>
  <c r="Q64" i="11"/>
  <c r="Q234" i="11"/>
  <c r="Q294" i="11"/>
  <c r="Q293" i="11"/>
  <c r="Q178" i="11"/>
  <c r="Q287" i="11"/>
  <c r="Q222" i="11"/>
  <c r="Q253" i="11"/>
  <c r="Q193" i="11"/>
  <c r="Q276" i="11"/>
  <c r="Q46" i="11"/>
  <c r="Q336" i="11"/>
  <c r="Q101" i="11"/>
  <c r="Q182" i="11"/>
  <c r="Q180" i="11"/>
  <c r="Q49" i="11"/>
  <c r="Q197" i="11"/>
  <c r="Q30" i="11"/>
  <c r="Q159" i="11"/>
  <c r="Q44" i="11"/>
  <c r="Q25" i="11"/>
  <c r="Q244" i="11"/>
  <c r="Q295" i="11"/>
  <c r="Q174" i="11"/>
  <c r="Q48" i="11"/>
  <c r="Q252" i="11"/>
  <c r="Q296" i="11"/>
  <c r="Q118" i="11"/>
  <c r="Q84" i="11"/>
  <c r="Q256" i="11"/>
  <c r="Q281" i="11"/>
  <c r="Q208" i="11"/>
  <c r="Q229" i="11"/>
  <c r="Q225" i="11"/>
  <c r="Q226" i="11"/>
  <c r="Q95" i="11"/>
  <c r="Q156" i="11"/>
  <c r="Q161" i="11"/>
  <c r="Q290" i="11"/>
  <c r="Q104" i="11"/>
  <c r="Q240" i="11"/>
  <c r="Q211" i="11"/>
  <c r="Q141" i="11"/>
  <c r="Q299" i="11"/>
  <c r="Q24" i="11"/>
  <c r="Q45" i="11"/>
  <c r="Q315" i="11"/>
  <c r="Q47" i="11"/>
  <c r="Q302" i="11"/>
  <c r="Q285" i="11"/>
  <c r="Q120" i="11"/>
  <c r="Q238" i="11"/>
  <c r="Q123" i="11"/>
  <c r="Q94" i="11"/>
  <c r="Q128" i="11"/>
  <c r="Q220" i="11"/>
  <c r="Q166" i="11"/>
  <c r="Q124" i="11"/>
  <c r="Q323" i="11"/>
  <c r="Q231" i="11"/>
  <c r="Q116" i="11"/>
  <c r="Q147" i="11"/>
  <c r="Q308" i="11"/>
  <c r="Q239" i="11"/>
  <c r="Q65" i="11"/>
  <c r="Q179" i="11"/>
  <c r="Q317" i="11"/>
  <c r="Q171" i="11"/>
  <c r="Q145" i="11"/>
  <c r="Q96" i="11"/>
  <c r="Q259" i="11"/>
  <c r="Q289" i="11"/>
  <c r="Q27" i="11"/>
  <c r="Q237" i="11"/>
  <c r="Q233" i="11"/>
  <c r="Q228" i="11"/>
  <c r="Q212" i="11"/>
  <c r="Q298" i="11"/>
  <c r="Q213" i="11"/>
  <c r="Q139" i="11"/>
  <c r="Q314" i="11"/>
  <c r="Q99" i="11"/>
  <c r="Q55" i="11"/>
  <c r="Q251" i="11"/>
  <c r="Q110" i="11"/>
  <c r="Q146" i="11"/>
  <c r="Q135" i="11"/>
  <c r="Q310" i="11"/>
  <c r="Q79" i="11"/>
  <c r="Q138" i="11"/>
  <c r="Q26" i="11"/>
  <c r="Q119" i="11"/>
  <c r="Q42" i="11"/>
  <c r="Q219" i="11"/>
  <c r="Q205" i="11"/>
  <c r="Q322" i="11"/>
  <c r="Q50" i="11"/>
  <c r="Q177" i="11"/>
  <c r="Q28" i="11"/>
  <c r="Q331" i="11"/>
  <c r="Q270" i="11"/>
  <c r="Q140" i="11"/>
  <c r="Q158" i="11"/>
  <c r="Q316" i="11"/>
  <c r="Q260" i="11"/>
  <c r="Q206" i="11"/>
  <c r="Q73" i="11"/>
  <c r="Q262" i="11"/>
  <c r="Q312" i="11"/>
  <c r="Q89" i="11"/>
  <c r="Q201" i="11"/>
  <c r="Q333" i="11"/>
  <c r="Q243" i="11"/>
  <c r="Q167" i="11"/>
  <c r="Q279" i="11"/>
  <c r="Q214" i="11"/>
  <c r="Q199" i="11"/>
  <c r="Q335" i="11"/>
  <c r="Q248" i="11"/>
  <c r="Q35" i="11"/>
  <c r="Q227" i="11"/>
  <c r="Q257" i="11"/>
  <c r="Q175" i="11"/>
  <c r="Q313" i="11"/>
  <c r="Q88" i="11"/>
  <c r="Q189" i="11"/>
  <c r="Q38" i="11"/>
  <c r="Q190" i="11"/>
  <c r="Q321" i="11"/>
  <c r="Q76" i="11"/>
  <c r="Q305" i="11"/>
  <c r="Q21" i="11"/>
  <c r="Q246" i="11"/>
  <c r="Q325" i="11"/>
  <c r="Q183" i="11"/>
  <c r="Q236" i="11"/>
  <c r="Q164" i="11"/>
  <c r="Q303" i="11"/>
  <c r="Q224" i="11"/>
  <c r="Q117" i="11"/>
  <c r="Q188" i="11"/>
  <c r="Q83" i="11"/>
  <c r="Q185" i="11"/>
  <c r="Q172" i="11"/>
  <c r="Q272" i="11"/>
  <c r="Q133" i="11"/>
  <c r="Q112" i="11"/>
  <c r="Q61" i="11"/>
  <c r="Q108" i="11"/>
  <c r="Q241" i="11"/>
  <c r="Q258" i="11"/>
  <c r="Q264" i="11"/>
  <c r="Q254" i="11"/>
  <c r="Q269" i="11"/>
  <c r="Q153" i="11"/>
  <c r="Q318" i="11"/>
  <c r="Q196" i="11"/>
  <c r="Q56" i="11"/>
  <c r="Q78" i="11"/>
  <c r="Q186" i="11"/>
  <c r="Q72" i="11"/>
  <c r="Q122" i="11"/>
  <c r="Q328" i="11"/>
  <c r="Q121" i="11"/>
  <c r="Q326" i="11"/>
  <c r="Q297" i="11"/>
  <c r="Q304" i="11"/>
  <c r="Q18" i="3"/>
  <c r="P18" i="3"/>
  <c r="Q18" i="11"/>
  <c r="P18" i="11"/>
  <c r="O18" i="3"/>
  <c r="O18" i="11"/>
  <c r="E6" i="3" l="1"/>
  <c r="E9" i="3" s="1"/>
  <c r="E10" i="3" s="1"/>
  <c r="E6" i="11"/>
  <c r="E9" i="11" s="1"/>
  <c r="E10" i="11" s="1"/>
  <c r="E5" i="11"/>
  <c r="M146" i="3"/>
  <c r="M318" i="3"/>
  <c r="M250" i="3"/>
  <c r="M126" i="3"/>
  <c r="M301" i="3"/>
  <c r="M29" i="3"/>
  <c r="M167" i="3"/>
  <c r="M110" i="3"/>
  <c r="M314" i="3"/>
  <c r="M87" i="3"/>
  <c r="M182" i="3"/>
  <c r="M310" i="3"/>
  <c r="V23" i="3"/>
  <c r="M79" i="3"/>
  <c r="M121" i="3"/>
  <c r="M138" i="3"/>
  <c r="M209" i="3"/>
  <c r="M215" i="3"/>
  <c r="M114" i="3"/>
  <c r="M123" i="3"/>
  <c r="M170" i="3"/>
  <c r="M137" i="3"/>
  <c r="M285" i="3"/>
  <c r="M78" i="3"/>
  <c r="M176" i="3"/>
  <c r="M90" i="3"/>
  <c r="M73" i="3"/>
  <c r="M276" i="3"/>
  <c r="M295" i="3"/>
  <c r="M35" i="3"/>
  <c r="M25" i="3"/>
  <c r="M122" i="3"/>
  <c r="M274" i="3"/>
  <c r="M332" i="3"/>
  <c r="V3" i="3"/>
  <c r="M143" i="3"/>
  <c r="M254" i="3"/>
  <c r="M186" i="3"/>
  <c r="M133" i="3"/>
  <c r="V13" i="3"/>
  <c r="M174" i="3"/>
  <c r="M313" i="3"/>
  <c r="M249" i="3"/>
  <c r="M248" i="3"/>
  <c r="V11" i="3"/>
  <c r="M237" i="3"/>
  <c r="V14" i="3"/>
  <c r="M204" i="3"/>
  <c r="M52" i="3"/>
  <c r="M117" i="3"/>
  <c r="M315" i="3"/>
  <c r="M240" i="3"/>
  <c r="M268" i="3"/>
  <c r="M286" i="3"/>
  <c r="M272" i="3"/>
  <c r="M107" i="3"/>
  <c r="M145" i="3"/>
  <c r="M284" i="3"/>
  <c r="M185" i="3"/>
  <c r="M324" i="3"/>
  <c r="M101" i="3"/>
  <c r="M64" i="3"/>
  <c r="M282" i="3"/>
  <c r="M169" i="3"/>
  <c r="M113" i="3"/>
  <c r="M24" i="3"/>
  <c r="M273" i="3"/>
  <c r="M322" i="3"/>
  <c r="M105" i="3"/>
  <c r="M243" i="3"/>
  <c r="M51" i="3"/>
  <c r="M224" i="3"/>
  <c r="M149" i="3"/>
  <c r="M112" i="3"/>
  <c r="M63" i="3"/>
  <c r="M188" i="3"/>
  <c r="M157" i="3"/>
  <c r="M120" i="3"/>
  <c r="M288" i="3"/>
  <c r="M277" i="3"/>
  <c r="M231" i="3"/>
  <c r="M43" i="3"/>
  <c r="M239" i="3"/>
  <c r="M74" i="3"/>
  <c r="M198" i="3"/>
  <c r="M264" i="3"/>
  <c r="M103" i="3"/>
  <c r="M223" i="3"/>
  <c r="V21" i="3"/>
  <c r="M312" i="3"/>
  <c r="M163" i="3"/>
  <c r="V12" i="3"/>
  <c r="M296" i="3"/>
  <c r="M156" i="3"/>
  <c r="M270" i="3"/>
  <c r="M317" i="3"/>
  <c r="M95" i="3"/>
  <c r="M154" i="3"/>
  <c r="M225" i="3"/>
  <c r="V22" i="3"/>
  <c r="M42" i="8"/>
  <c r="M116" i="8"/>
  <c r="M206" i="8"/>
  <c r="M239" i="8"/>
  <c r="M318" i="8"/>
  <c r="M52" i="8"/>
  <c r="M124" i="8"/>
  <c r="M227" i="8"/>
  <c r="M127" i="8"/>
  <c r="M325" i="8"/>
  <c r="M118" i="8"/>
  <c r="M38" i="8"/>
  <c r="M143" i="8"/>
  <c r="M183" i="8"/>
  <c r="M136" i="8"/>
  <c r="M145" i="8"/>
  <c r="M247" i="8"/>
  <c r="M288" i="8"/>
  <c r="M319" i="8"/>
  <c r="M144" i="8"/>
  <c r="M153" i="8"/>
  <c r="M260" i="8"/>
  <c r="M296" i="8"/>
  <c r="M326" i="8"/>
  <c r="M82" i="8"/>
  <c r="M88" i="8"/>
  <c r="M178" i="8"/>
  <c r="M235" i="8"/>
  <c r="M267" i="8"/>
  <c r="M84" i="8"/>
  <c r="M140" i="8"/>
  <c r="M105" i="8"/>
  <c r="M180" i="8"/>
  <c r="M250" i="8"/>
  <c r="M40" i="8"/>
  <c r="M26" i="8"/>
  <c r="M229" i="8"/>
  <c r="M211" i="8"/>
  <c r="M335" i="8"/>
  <c r="M54" i="8"/>
  <c r="M36" i="8"/>
  <c r="M231" i="8"/>
  <c r="M218" i="8"/>
  <c r="M255" i="8"/>
  <c r="M70" i="8"/>
  <c r="M47" i="8"/>
  <c r="M240" i="8"/>
  <c r="M230" i="8"/>
  <c r="M275" i="8"/>
  <c r="M86" i="8"/>
  <c r="M60" i="8"/>
  <c r="M242" i="8"/>
  <c r="M119" i="8"/>
  <c r="M278" i="8"/>
  <c r="M59" i="8"/>
  <c r="M80" i="8"/>
  <c r="M209" i="8"/>
  <c r="M316" i="8"/>
  <c r="M298" i="8"/>
  <c r="M63" i="8"/>
  <c r="M97" i="8"/>
  <c r="M217" i="8"/>
  <c r="M324" i="8"/>
  <c r="M305" i="8"/>
  <c r="M25" i="8"/>
  <c r="M152" i="8"/>
  <c r="M161" i="8"/>
  <c r="M268" i="8"/>
  <c r="M304" i="8"/>
  <c r="M333" i="8"/>
  <c r="M93" i="8"/>
  <c r="M95" i="8"/>
  <c r="M196" i="8"/>
  <c r="M246" i="8"/>
  <c r="M270" i="8"/>
  <c r="M134" i="8"/>
  <c r="M58" i="8"/>
  <c r="M167" i="8"/>
  <c r="M94" i="8"/>
  <c r="M149" i="8"/>
  <c r="M166" i="8"/>
  <c r="M175" i="8"/>
  <c r="M302" i="8"/>
  <c r="M102" i="8"/>
  <c r="M157" i="8"/>
  <c r="M184" i="8"/>
  <c r="M182" i="8"/>
  <c r="M309" i="8"/>
  <c r="M67" i="8"/>
  <c r="M104" i="8"/>
  <c r="M225" i="8"/>
  <c r="M332" i="8"/>
  <c r="M323" i="8"/>
  <c r="M33" i="8"/>
  <c r="M160" i="8"/>
  <c r="M169" i="8"/>
  <c r="M276" i="8"/>
  <c r="M312" i="8"/>
  <c r="M7" i="8"/>
  <c r="E5" i="8" s="1"/>
  <c r="M89" i="8"/>
  <c r="M148" i="8"/>
  <c r="M112" i="8"/>
  <c r="M57" i="8"/>
  <c r="M213" i="8"/>
  <c r="M261" i="8"/>
  <c r="M234" i="8"/>
  <c r="M299" i="8"/>
  <c r="M61" i="8"/>
  <c r="M24" i="8"/>
  <c r="M269" i="8"/>
  <c r="M243" i="8"/>
  <c r="M306" i="8"/>
  <c r="M110" i="8"/>
  <c r="M165" i="8"/>
  <c r="M191" i="8"/>
  <c r="M200" i="8"/>
  <c r="M327" i="8"/>
  <c r="M71" i="8"/>
  <c r="M111" i="8"/>
  <c r="M233" i="8"/>
  <c r="M340" i="8"/>
  <c r="M330" i="8"/>
  <c r="M100" i="8"/>
  <c r="M113" i="8"/>
  <c r="M203" i="8"/>
  <c r="M256" i="8"/>
  <c r="M286" i="8"/>
  <c r="M107" i="8"/>
  <c r="M121" i="8"/>
  <c r="M210" i="8"/>
  <c r="M264" i="8"/>
  <c r="M287" i="8"/>
  <c r="M120" i="8"/>
  <c r="M129" i="8"/>
  <c r="M236" i="8"/>
  <c r="M272" i="8"/>
  <c r="M294" i="8"/>
  <c r="M128" i="8"/>
  <c r="M137" i="8"/>
  <c r="M245" i="8"/>
  <c r="M280" i="8"/>
  <c r="M301" i="8"/>
  <c r="M92" i="8"/>
  <c r="M76" i="8"/>
  <c r="M251" i="8"/>
  <c r="M155" i="8"/>
  <c r="M283" i="8"/>
  <c r="M99" i="8"/>
  <c r="M27" i="8"/>
  <c r="M123" i="8"/>
  <c r="M176" i="8"/>
  <c r="M307" i="8"/>
  <c r="M106" i="8"/>
  <c r="M130" i="8"/>
  <c r="M202" i="8"/>
  <c r="M186" i="8"/>
  <c r="M114" i="8"/>
  <c r="M98" i="8"/>
  <c r="M303" i="8"/>
  <c r="M257" i="8"/>
  <c r="M30" i="8"/>
  <c r="M220" i="8"/>
  <c r="M317" i="8"/>
  <c r="M181" i="8"/>
  <c r="M214" i="8"/>
  <c r="M339" i="8"/>
  <c r="M34" i="8"/>
  <c r="M222" i="8"/>
  <c r="M215" i="8"/>
  <c r="M51" i="8"/>
  <c r="M197" i="8"/>
  <c r="M192" i="8"/>
  <c r="M336" i="8"/>
  <c r="M53" i="8"/>
  <c r="M109" i="8"/>
  <c r="M308" i="8"/>
  <c r="M290" i="8"/>
  <c r="M56" i="8"/>
  <c r="M66" i="8"/>
  <c r="M252" i="8"/>
  <c r="M154" i="8"/>
  <c r="M126" i="8"/>
  <c r="M163" i="8"/>
  <c r="M321" i="8"/>
  <c r="M62" i="8"/>
  <c r="M273" i="8"/>
  <c r="M271" i="8"/>
  <c r="M125" i="8"/>
  <c r="M103" i="8"/>
  <c r="M194" i="8"/>
  <c r="M83" i="8"/>
  <c r="M101" i="8"/>
  <c r="M147" i="8"/>
  <c r="M289" i="8"/>
  <c r="M85" i="8"/>
  <c r="M39" i="8"/>
  <c r="M168" i="8"/>
  <c r="M282" i="8"/>
  <c r="M188" i="8"/>
  <c r="M122" i="8"/>
  <c r="M65" i="8"/>
  <c r="M313" i="8"/>
  <c r="M173" i="8"/>
  <c r="M207" i="8"/>
  <c r="M41" i="8"/>
  <c r="M177" i="8"/>
  <c r="M208" i="8"/>
  <c r="M49" i="8"/>
  <c r="M189" i="8"/>
  <c r="M174" i="8"/>
  <c r="M328" i="8"/>
  <c r="M45" i="8"/>
  <c r="M91" i="8"/>
  <c r="M300" i="8"/>
  <c r="M262" i="8"/>
  <c r="M31" i="8"/>
  <c r="M201" i="8"/>
  <c r="M232" i="8"/>
  <c r="M311" i="8"/>
  <c r="M164" i="8"/>
  <c r="M72" i="8"/>
  <c r="M68" i="8"/>
  <c r="M310" i="8"/>
  <c r="M46" i="8"/>
  <c r="M265" i="8"/>
  <c r="M75" i="8"/>
  <c r="M241" i="8"/>
  <c r="M187" i="8"/>
  <c r="M79" i="8"/>
  <c r="M78" i="8"/>
  <c r="M131" i="8"/>
  <c r="M263" i="8"/>
  <c r="M81" i="8"/>
  <c r="M28" i="8"/>
  <c r="M159" i="8"/>
  <c r="M279" i="8"/>
  <c r="M43" i="8"/>
  <c r="M135" i="8"/>
  <c r="M158" i="8"/>
  <c r="M322" i="8"/>
  <c r="M172" i="8"/>
  <c r="M195" i="8"/>
  <c r="M35" i="8"/>
  <c r="M314" i="8"/>
  <c r="M138" i="8"/>
  <c r="M204" i="8"/>
  <c r="M29" i="8"/>
  <c r="M216" i="8"/>
  <c r="M320" i="8"/>
  <c r="M37" i="8"/>
  <c r="M74" i="8"/>
  <c r="M292" i="8"/>
  <c r="M259" i="8"/>
  <c r="M150" i="8"/>
  <c r="M193" i="8"/>
  <c r="M223" i="8"/>
  <c r="M274" i="8"/>
  <c r="M64" i="8"/>
  <c r="M253" i="8"/>
  <c r="M237" i="8"/>
  <c r="M224" i="8"/>
  <c r="M171" i="8"/>
  <c r="M132" i="8"/>
  <c r="M248" i="8"/>
  <c r="M48" i="8"/>
  <c r="M190" i="8"/>
  <c r="M73" i="8"/>
  <c r="M293" i="8"/>
  <c r="M337" i="8"/>
  <c r="M77" i="8"/>
  <c r="M156" i="8"/>
  <c r="M151" i="8"/>
  <c r="M258" i="8"/>
  <c r="M32" i="8"/>
  <c r="M96" i="8"/>
  <c r="M146" i="8"/>
  <c r="M315" i="8"/>
  <c r="M141" i="8"/>
  <c r="M170" i="8"/>
  <c r="M219" i="8"/>
  <c r="M50" i="8"/>
  <c r="M329" i="8"/>
  <c r="M226" i="8"/>
  <c r="M238" i="8"/>
  <c r="M69" i="8"/>
  <c r="M285" i="8"/>
  <c r="M331" i="8"/>
  <c r="M117" i="8"/>
  <c r="M139" i="8"/>
  <c r="M338" i="8"/>
  <c r="M22" i="8"/>
  <c r="M249" i="8"/>
  <c r="M281" i="8"/>
  <c r="M297" i="8"/>
  <c r="M133" i="8"/>
  <c r="M115" i="8"/>
  <c r="M212" i="8"/>
  <c r="M87" i="8"/>
  <c r="M108" i="8"/>
  <c r="M162" i="8"/>
  <c r="M295" i="8"/>
  <c r="M291" i="8"/>
  <c r="M341" i="8"/>
  <c r="M55" i="8"/>
  <c r="M179" i="8"/>
  <c r="M142" i="8"/>
  <c r="M205" i="8"/>
  <c r="M277" i="8"/>
  <c r="M185" i="8"/>
  <c r="M199" i="8"/>
  <c r="M21" i="8"/>
  <c r="M221" i="8"/>
  <c r="M266" i="8"/>
  <c r="M198" i="8"/>
  <c r="M254" i="8"/>
  <c r="M334" i="8"/>
  <c r="M44" i="8"/>
  <c r="M90" i="8"/>
  <c r="M284" i="8"/>
  <c r="M228" i="8"/>
  <c r="M23" i="8"/>
  <c r="M244" i="8"/>
  <c r="E4" i="8"/>
  <c r="N54" i="8"/>
  <c r="N97" i="8"/>
  <c r="N208" i="8"/>
  <c r="N110" i="8"/>
  <c r="N225" i="8"/>
  <c r="N305" i="8"/>
  <c r="N55" i="8"/>
  <c r="N104" i="8"/>
  <c r="N224" i="8"/>
  <c r="N175" i="8"/>
  <c r="N334" i="8"/>
  <c r="N145" i="8"/>
  <c r="N62" i="8"/>
  <c r="N166" i="8"/>
  <c r="N243" i="8"/>
  <c r="N324" i="8"/>
  <c r="N103" i="8"/>
  <c r="N24" i="8"/>
  <c r="N70" i="8"/>
  <c r="N42" i="8"/>
  <c r="N233" i="8"/>
  <c r="N179" i="8"/>
  <c r="N296" i="8"/>
  <c r="N84" i="8"/>
  <c r="N135" i="8"/>
  <c r="N240" i="8"/>
  <c r="N169" i="8"/>
  <c r="N321" i="8"/>
  <c r="N163" i="8"/>
  <c r="N73" i="8"/>
  <c r="N227" i="8"/>
  <c r="N259" i="8"/>
  <c r="N325" i="8"/>
  <c r="N48" i="8"/>
  <c r="N83" i="8"/>
  <c r="N132" i="8"/>
  <c r="N142" i="8"/>
  <c r="N314" i="8"/>
  <c r="N152" i="8"/>
  <c r="N288" i="8"/>
  <c r="N250" i="8"/>
  <c r="N31" i="8"/>
  <c r="N60" i="8"/>
  <c r="N295" i="8"/>
  <c r="N330" i="8"/>
  <c r="N28" i="8"/>
  <c r="N74" i="8"/>
  <c r="N238" i="8"/>
  <c r="N267" i="8"/>
  <c r="N336" i="8"/>
  <c r="N176" i="8"/>
  <c r="N228" i="8"/>
  <c r="N178" i="8"/>
  <c r="N333" i="8"/>
  <c r="N101" i="8"/>
  <c r="N64" i="8"/>
  <c r="N187" i="8"/>
  <c r="N276" i="8"/>
  <c r="N289" i="8"/>
  <c r="N106" i="8"/>
  <c r="N141" i="8"/>
  <c r="N264" i="8"/>
  <c r="N221" i="8"/>
  <c r="N281" i="8"/>
  <c r="N69" i="8"/>
  <c r="N32" i="8"/>
  <c r="N222" i="8"/>
  <c r="N165" i="8"/>
  <c r="N292" i="8"/>
  <c r="N105" i="8"/>
  <c r="N147" i="8"/>
  <c r="N196" i="8"/>
  <c r="N232" i="8"/>
  <c r="N304" i="8"/>
  <c r="N216" i="8"/>
  <c r="N118" i="8"/>
  <c r="N315" i="8"/>
  <c r="N56" i="8"/>
  <c r="N143" i="8"/>
  <c r="N88" i="8"/>
  <c r="N66" i="8"/>
  <c r="N219" i="8"/>
  <c r="N150" i="8"/>
  <c r="N329" i="8"/>
  <c r="N61" i="8"/>
  <c r="N217" i="8"/>
  <c r="N301" i="8"/>
  <c r="N92" i="8"/>
  <c r="N148" i="8"/>
  <c r="N247" i="8"/>
  <c r="N317" i="8"/>
  <c r="N168" i="8"/>
  <c r="N220" i="8"/>
  <c r="N171" i="8"/>
  <c r="N326" i="8"/>
  <c r="N87" i="8"/>
  <c r="N125" i="8"/>
  <c r="N246" i="8"/>
  <c r="N207" i="8"/>
  <c r="N261" i="8"/>
  <c r="N46" i="8"/>
  <c r="N94" i="8"/>
  <c r="N198" i="8"/>
  <c r="N157" i="8"/>
  <c r="N258" i="8"/>
  <c r="N52" i="8"/>
  <c r="N112" i="8"/>
  <c r="N213" i="8"/>
  <c r="N108" i="8"/>
  <c r="N284" i="8"/>
  <c r="N139" i="8"/>
  <c r="N44" i="8"/>
  <c r="N199" i="8"/>
  <c r="N239" i="8"/>
  <c r="N293" i="8"/>
  <c r="N153" i="8"/>
  <c r="N144" i="8"/>
  <c r="N280" i="8"/>
  <c r="N248" i="8"/>
  <c r="N23" i="8"/>
  <c r="N59" i="8"/>
  <c r="N287" i="8"/>
  <c r="N316" i="8"/>
  <c r="N96" i="8"/>
  <c r="N212" i="8"/>
  <c r="N182" i="8"/>
  <c r="N332" i="8"/>
  <c r="N40" i="8"/>
  <c r="N154" i="8"/>
  <c r="N260" i="8"/>
  <c r="N337" i="8"/>
  <c r="N36" i="8"/>
  <c r="N78" i="8"/>
  <c r="N191" i="8"/>
  <c r="N146" i="8"/>
  <c r="N257" i="8"/>
  <c r="N51" i="8"/>
  <c r="N98" i="8"/>
  <c r="N202" i="8"/>
  <c r="N230" i="8"/>
  <c r="N278" i="8"/>
  <c r="N131" i="8"/>
  <c r="N33" i="8"/>
  <c r="N185" i="8"/>
  <c r="N237" i="8"/>
  <c r="N274" i="8"/>
  <c r="N65" i="8"/>
  <c r="N124" i="8"/>
  <c r="N271" i="8"/>
  <c r="N299" i="8"/>
  <c r="N322" i="8"/>
  <c r="N43" i="8"/>
  <c r="N85" i="8"/>
  <c r="N90" i="8"/>
  <c r="N231" i="8"/>
  <c r="N307" i="8"/>
  <c r="N137" i="8"/>
  <c r="N58" i="8"/>
  <c r="N161" i="8"/>
  <c r="N313" i="8"/>
  <c r="N82" i="8"/>
  <c r="N149" i="8"/>
  <c r="N197" i="8"/>
  <c r="N39" i="8"/>
  <c r="N117" i="8"/>
  <c r="N235" i="8"/>
  <c r="N193" i="8"/>
  <c r="N251" i="8"/>
  <c r="N37" i="8"/>
  <c r="N76" i="8"/>
  <c r="N195" i="8"/>
  <c r="N218" i="8"/>
  <c r="N277" i="8"/>
  <c r="N123" i="8"/>
  <c r="N22" i="8"/>
  <c r="N174" i="8"/>
  <c r="N215" i="8"/>
  <c r="N273" i="8"/>
  <c r="N50" i="8"/>
  <c r="N116" i="8"/>
  <c r="N263" i="8"/>
  <c r="N291" i="8"/>
  <c r="N308" i="8"/>
  <c r="N136" i="8"/>
  <c r="N188" i="8"/>
  <c r="N335" i="8"/>
  <c r="N286" i="8"/>
  <c r="N93" i="8"/>
  <c r="N67" i="8"/>
  <c r="N41" i="8"/>
  <c r="N206" i="8"/>
  <c r="N294" i="8"/>
  <c r="N86" i="8"/>
  <c r="N140" i="8"/>
  <c r="N245" i="8"/>
  <c r="N310" i="8"/>
  <c r="N160" i="8"/>
  <c r="N226" i="8"/>
  <c r="N183" i="8"/>
  <c r="N72" i="8"/>
  <c r="N77" i="8"/>
  <c r="N177" i="8"/>
  <c r="N122" i="8"/>
  <c r="N338" i="8"/>
  <c r="N115" i="8"/>
  <c r="N159" i="8"/>
  <c r="N167" i="8"/>
  <c r="N201" i="8"/>
  <c r="N254" i="8"/>
  <c r="N49" i="8"/>
  <c r="N102" i="8"/>
  <c r="N255" i="8"/>
  <c r="N283" i="8"/>
  <c r="N297" i="8"/>
  <c r="N128" i="8"/>
  <c r="N180" i="8"/>
  <c r="N327" i="8"/>
  <c r="N270" i="8"/>
  <c r="N89" i="8"/>
  <c r="N200" i="8"/>
  <c r="N252" i="8"/>
  <c r="N210" i="8"/>
  <c r="N298" i="8"/>
  <c r="N129" i="8"/>
  <c r="N121" i="8"/>
  <c r="N57" i="8"/>
  <c r="N134" i="8"/>
  <c r="N306" i="8"/>
  <c r="N81" i="8"/>
  <c r="N138" i="8"/>
  <c r="N186" i="8"/>
  <c r="N340" i="8"/>
  <c r="N111" i="8"/>
  <c r="N242" i="8"/>
  <c r="N312" i="8"/>
  <c r="N26" i="8"/>
  <c r="N151" i="8"/>
  <c r="N126" i="8"/>
  <c r="N190" i="8"/>
  <c r="N253" i="8"/>
  <c r="N107" i="8"/>
  <c r="N164" i="8"/>
  <c r="N311" i="8"/>
  <c r="N339" i="8"/>
  <c r="N27" i="8"/>
  <c r="N184" i="8"/>
  <c r="N236" i="8"/>
  <c r="N189" i="8"/>
  <c r="N265" i="8"/>
  <c r="N109" i="8"/>
  <c r="N79" i="8"/>
  <c r="N194" i="8"/>
  <c r="N99" i="8"/>
  <c r="N302" i="8"/>
  <c r="N113" i="8"/>
  <c r="N30" i="8"/>
  <c r="N272" i="8"/>
  <c r="N223" i="8"/>
  <c r="N290" i="8"/>
  <c r="N320" i="8"/>
  <c r="N323" i="8"/>
  <c r="N211" i="8"/>
  <c r="N249" i="8"/>
  <c r="N172" i="8"/>
  <c r="N192" i="8"/>
  <c r="N34" i="8"/>
  <c r="N309" i="8"/>
  <c r="N155" i="8"/>
  <c r="N341" i="8"/>
  <c r="N331" i="8"/>
  <c r="N268" i="8"/>
  <c r="N256" i="8"/>
  <c r="N21" i="8"/>
  <c r="N68" i="8"/>
  <c r="N300" i="8"/>
  <c r="N204" i="8"/>
  <c r="N25" i="8"/>
  <c r="N328" i="8"/>
  <c r="N275" i="8"/>
  <c r="N319" i="8"/>
  <c r="N244" i="8"/>
  <c r="N80" i="8"/>
  <c r="N234" i="8"/>
  <c r="N100" i="8"/>
  <c r="N47" i="8"/>
  <c r="N241" i="8"/>
  <c r="N214" i="8"/>
  <c r="N209" i="8"/>
  <c r="N119" i="8"/>
  <c r="N71" i="8"/>
  <c r="N318" i="8"/>
  <c r="N75" i="8"/>
  <c r="N38" i="8"/>
  <c r="N285" i="8"/>
  <c r="N269" i="8"/>
  <c r="N203" i="8"/>
  <c r="N205" i="8"/>
  <c r="N45" i="8"/>
  <c r="N29" i="8"/>
  <c r="N156" i="8"/>
  <c r="N63" i="8"/>
  <c r="N95" i="8"/>
  <c r="N262" i="8"/>
  <c r="N158" i="8"/>
  <c r="N229" i="8"/>
  <c r="N279" i="8"/>
  <c r="N162" i="8"/>
  <c r="N303" i="8"/>
  <c r="N173" i="8"/>
  <c r="N133" i="8"/>
  <c r="N53" i="8"/>
  <c r="N282" i="8"/>
  <c r="N130" i="8"/>
  <c r="N170" i="8"/>
  <c r="N181" i="8"/>
  <c r="N91" i="8"/>
  <c r="N120" i="8"/>
  <c r="N35" i="8"/>
  <c r="N266" i="8"/>
  <c r="N114" i="8"/>
  <c r="N127" i="8"/>
  <c r="O27" i="8"/>
  <c r="O44" i="8"/>
  <c r="O224" i="8"/>
  <c r="O245" i="8"/>
  <c r="O38" i="8"/>
  <c r="O63" i="8"/>
  <c r="O226" i="8"/>
  <c r="O133" i="8"/>
  <c r="O256" i="8"/>
  <c r="O48" i="8"/>
  <c r="O79" i="8"/>
  <c r="O235" i="8"/>
  <c r="O156" i="8"/>
  <c r="O57" i="8"/>
  <c r="O90" i="8"/>
  <c r="O244" i="8"/>
  <c r="O172" i="8"/>
  <c r="O73" i="8"/>
  <c r="O24" i="8"/>
  <c r="O246" i="8"/>
  <c r="O182" i="8"/>
  <c r="O281" i="8"/>
  <c r="O104" i="8"/>
  <c r="O23" i="8"/>
  <c r="O205" i="8"/>
  <c r="O210" i="8"/>
  <c r="O130" i="8"/>
  <c r="O276" i="8"/>
  <c r="O233" i="8"/>
  <c r="O293" i="8"/>
  <c r="O228" i="8"/>
  <c r="O99" i="8"/>
  <c r="O243" i="8"/>
  <c r="O151" i="8"/>
  <c r="O335" i="8"/>
  <c r="O216" i="8"/>
  <c r="O321" i="8"/>
  <c r="O193" i="8"/>
  <c r="O116" i="8"/>
  <c r="O288" i="8"/>
  <c r="O87" i="8"/>
  <c r="O154" i="8"/>
  <c r="O95" i="8"/>
  <c r="O176" i="8"/>
  <c r="O30" i="8"/>
  <c r="O162" i="8"/>
  <c r="O137" i="8"/>
  <c r="O186" i="8"/>
  <c r="O277" i="8"/>
  <c r="O40" i="8"/>
  <c r="O26" i="8"/>
  <c r="O170" i="8"/>
  <c r="O197" i="8"/>
  <c r="O53" i="8"/>
  <c r="O36" i="8"/>
  <c r="O181" i="8"/>
  <c r="O208" i="8"/>
  <c r="O69" i="8"/>
  <c r="O47" i="8"/>
  <c r="O192" i="8"/>
  <c r="O218" i="8"/>
  <c r="O311" i="8"/>
  <c r="O55" i="8"/>
  <c r="O138" i="8"/>
  <c r="O222" i="8"/>
  <c r="O157" i="8"/>
  <c r="O220" i="8"/>
  <c r="O268" i="8"/>
  <c r="O165" i="8"/>
  <c r="O85" i="8"/>
  <c r="O323" i="8"/>
  <c r="O98" i="8"/>
  <c r="O324" i="8"/>
  <c r="O274" i="8"/>
  <c r="O336" i="8"/>
  <c r="O225" i="8"/>
  <c r="O91" i="8"/>
  <c r="O264" i="8"/>
  <c r="O61" i="8"/>
  <c r="O261" i="8"/>
  <c r="O110" i="8"/>
  <c r="O109" i="8"/>
  <c r="O240" i="8"/>
  <c r="O254" i="8"/>
  <c r="O118" i="8"/>
  <c r="O119" i="8"/>
  <c r="O242" i="8"/>
  <c r="O262" i="8"/>
  <c r="O273" i="8"/>
  <c r="O126" i="8"/>
  <c r="O127" i="8"/>
  <c r="O251" i="8"/>
  <c r="O270" i="8"/>
  <c r="O134" i="8"/>
  <c r="O135" i="8"/>
  <c r="O258" i="8"/>
  <c r="O278" i="8"/>
  <c r="O142" i="8"/>
  <c r="O143" i="8"/>
  <c r="O266" i="8"/>
  <c r="O286" i="8"/>
  <c r="O315" i="8"/>
  <c r="O89" i="8"/>
  <c r="O75" i="8"/>
  <c r="O213" i="8"/>
  <c r="O230" i="8"/>
  <c r="O217" i="8"/>
  <c r="O25" i="8"/>
  <c r="O287" i="8"/>
  <c r="O32" i="8"/>
  <c r="O289" i="8"/>
  <c r="O283" i="8"/>
  <c r="O284" i="8"/>
  <c r="O200" i="8"/>
  <c r="O29" i="8"/>
  <c r="O310" i="8"/>
  <c r="O103" i="8"/>
  <c r="O305" i="8"/>
  <c r="O231" i="8"/>
  <c r="O317" i="8"/>
  <c r="O37" i="8"/>
  <c r="O42" i="8"/>
  <c r="O175" i="8"/>
  <c r="O298" i="8"/>
  <c r="O45" i="8"/>
  <c r="O51" i="8"/>
  <c r="O183" i="8"/>
  <c r="O306" i="8"/>
  <c r="O326" i="8"/>
  <c r="O50" i="8"/>
  <c r="O67" i="8"/>
  <c r="O191" i="8"/>
  <c r="O314" i="8"/>
  <c r="O54" i="8"/>
  <c r="O83" i="8"/>
  <c r="O199" i="8"/>
  <c r="O322" i="8"/>
  <c r="O58" i="8"/>
  <c r="O93" i="8"/>
  <c r="O207" i="8"/>
  <c r="O330" i="8"/>
  <c r="O285" i="8"/>
  <c r="O21" i="8"/>
  <c r="O158" i="8"/>
  <c r="O159" i="8"/>
  <c r="O282" i="8"/>
  <c r="O302" i="8"/>
  <c r="O141" i="8"/>
  <c r="O71" i="8"/>
  <c r="O312" i="8"/>
  <c r="O59" i="8"/>
  <c r="O313" i="8"/>
  <c r="O229" i="8"/>
  <c r="O325" i="8"/>
  <c r="O294" i="8"/>
  <c r="O112" i="8"/>
  <c r="O340" i="8"/>
  <c r="O35" i="8"/>
  <c r="O341" i="8"/>
  <c r="O153" i="8"/>
  <c r="O253" i="8"/>
  <c r="O74" i="8"/>
  <c r="O131" i="8"/>
  <c r="O239" i="8"/>
  <c r="O164" i="8"/>
  <c r="O78" i="8"/>
  <c r="O139" i="8"/>
  <c r="O247" i="8"/>
  <c r="O174" i="8"/>
  <c r="O329" i="8"/>
  <c r="O82" i="8"/>
  <c r="O147" i="8"/>
  <c r="O144" i="8"/>
  <c r="O185" i="8"/>
  <c r="O86" i="8"/>
  <c r="O155" i="8"/>
  <c r="O145" i="8"/>
  <c r="O196" i="8"/>
  <c r="O92" i="8"/>
  <c r="O163" i="8"/>
  <c r="O169" i="8"/>
  <c r="O206" i="8"/>
  <c r="O269" i="8"/>
  <c r="O66" i="8"/>
  <c r="O115" i="8"/>
  <c r="O223" i="8"/>
  <c r="O117" i="8"/>
  <c r="O100" i="8"/>
  <c r="O252" i="8"/>
  <c r="O187" i="8"/>
  <c r="O280" i="8"/>
  <c r="O267" i="8"/>
  <c r="O272" i="8"/>
  <c r="O111" i="8"/>
  <c r="O96" i="8"/>
  <c r="O319" i="8"/>
  <c r="O31" i="8"/>
  <c r="O295" i="8"/>
  <c r="O215" i="8"/>
  <c r="O296" i="8"/>
  <c r="O160" i="8"/>
  <c r="O72" i="8"/>
  <c r="O81" i="8"/>
  <c r="O291" i="8"/>
  <c r="O125" i="8"/>
  <c r="O76" i="8"/>
  <c r="O97" i="8"/>
  <c r="O121" i="8"/>
  <c r="O161" i="8"/>
  <c r="O337" i="8"/>
  <c r="O80" i="8"/>
  <c r="O107" i="8"/>
  <c r="O149" i="8"/>
  <c r="O168" i="8"/>
  <c r="O84" i="8"/>
  <c r="O120" i="8"/>
  <c r="O173" i="8"/>
  <c r="O178" i="8"/>
  <c r="O88" i="8"/>
  <c r="O128" i="8"/>
  <c r="O184" i="8"/>
  <c r="O189" i="8"/>
  <c r="O299" i="8"/>
  <c r="O64" i="8"/>
  <c r="O43" i="8"/>
  <c r="O275" i="8"/>
  <c r="O101" i="8"/>
  <c r="O171" i="8"/>
  <c r="O327" i="8"/>
  <c r="O201" i="8"/>
  <c r="O339" i="8"/>
  <c r="O279" i="8"/>
  <c r="O68" i="8"/>
  <c r="O308" i="8"/>
  <c r="O136" i="8"/>
  <c r="O320" i="8"/>
  <c r="O167" i="8"/>
  <c r="O292" i="8"/>
  <c r="O338" i="8"/>
  <c r="O70" i="8"/>
  <c r="O334" i="8"/>
  <c r="O238" i="8"/>
  <c r="O249" i="8"/>
  <c r="O248" i="8"/>
  <c r="O250" i="8"/>
  <c r="O259" i="8"/>
  <c r="O179" i="8"/>
  <c r="O301" i="8"/>
  <c r="O304" i="8"/>
  <c r="O34" i="8"/>
  <c r="O214" i="8"/>
  <c r="O221" i="8"/>
  <c r="O232" i="8"/>
  <c r="O188" i="8"/>
  <c r="O198" i="8"/>
  <c r="O209" i="8"/>
  <c r="O46" i="8"/>
  <c r="O328" i="8"/>
  <c r="O65" i="8"/>
  <c r="O290" i="8"/>
  <c r="O316" i="8"/>
  <c r="O33" i="8"/>
  <c r="O41" i="8"/>
  <c r="O333" i="8"/>
  <c r="O255" i="8"/>
  <c r="O263" i="8"/>
  <c r="O271" i="8"/>
  <c r="O190" i="8"/>
  <c r="O146" i="8"/>
  <c r="O241" i="8"/>
  <c r="O331" i="8"/>
  <c r="O124" i="8"/>
  <c r="O132" i="8"/>
  <c r="O257" i="8"/>
  <c r="O234" i="8"/>
  <c r="O106" i="8"/>
  <c r="O113" i="8"/>
  <c r="O152" i="8"/>
  <c r="O236" i="8"/>
  <c r="O309" i="8"/>
  <c r="O62" i="8"/>
  <c r="O195" i="8"/>
  <c r="O203" i="8"/>
  <c r="O49" i="8"/>
  <c r="O52" i="8"/>
  <c r="O56" i="8"/>
  <c r="O265" i="8"/>
  <c r="O227" i="8"/>
  <c r="O303" i="8"/>
  <c r="O150" i="8"/>
  <c r="O129" i="8"/>
  <c r="O77" i="8"/>
  <c r="O94" i="8"/>
  <c r="O140" i="8"/>
  <c r="O148" i="8"/>
  <c r="O28" i="8"/>
  <c r="O307" i="8"/>
  <c r="O204" i="8"/>
  <c r="O60" i="8"/>
  <c r="O194" i="8"/>
  <c r="O318" i="8"/>
  <c r="O166" i="8"/>
  <c r="O177" i="8"/>
  <c r="O105" i="8"/>
  <c r="O114" i="8"/>
  <c r="O122" i="8"/>
  <c r="O102" i="8"/>
  <c r="O180" i="8"/>
  <c r="O297" i="8"/>
  <c r="O300" i="8"/>
  <c r="O123" i="8"/>
  <c r="O237" i="8"/>
  <c r="O332" i="8"/>
  <c r="O211" i="8"/>
  <c r="O219" i="8"/>
  <c r="O22" i="8"/>
  <c r="O108" i="8"/>
  <c r="O39" i="8"/>
  <c r="O202" i="8"/>
  <c r="O212" i="8"/>
  <c r="O260" i="8"/>
  <c r="O18" i="8"/>
  <c r="N18" i="8"/>
  <c r="M18" i="8"/>
  <c r="M22" i="3" l="1"/>
  <c r="M244" i="3"/>
  <c r="M199" i="3"/>
  <c r="M28" i="3"/>
  <c r="M206" i="3"/>
  <c r="M212" i="3"/>
  <c r="V15" i="3"/>
  <c r="V20" i="3"/>
  <c r="M283" i="3"/>
  <c r="M202" i="3"/>
  <c r="M130" i="3"/>
  <c r="M333" i="3"/>
  <c r="M207" i="3"/>
  <c r="M172" i="3"/>
  <c r="M278" i="3"/>
  <c r="M88" i="3"/>
  <c r="M128" i="3"/>
  <c r="M325" i="3"/>
  <c r="M155" i="3"/>
  <c r="M164" i="3"/>
  <c r="M168" i="3"/>
  <c r="M252" i="3"/>
  <c r="M158" i="3"/>
  <c r="M68" i="3"/>
  <c r="M44" i="3"/>
  <c r="M197" i="3"/>
  <c r="M42" i="3"/>
  <c r="M180" i="3"/>
  <c r="M300" i="3"/>
  <c r="M60" i="3"/>
  <c r="M327" i="3"/>
  <c r="M260" i="3"/>
  <c r="M297" i="3"/>
  <c r="M281" i="3"/>
  <c r="M253" i="3"/>
  <c r="M72" i="3"/>
  <c r="M217" i="3"/>
  <c r="M219" i="3"/>
  <c r="M271" i="3"/>
  <c r="M291" i="3"/>
  <c r="M109" i="3"/>
  <c r="V26" i="3"/>
  <c r="M59" i="3"/>
  <c r="M304" i="3"/>
  <c r="M93" i="3"/>
  <c r="M45" i="3"/>
  <c r="M267" i="3"/>
  <c r="V16" i="3"/>
  <c r="M40" i="3"/>
  <c r="V24" i="3"/>
  <c r="M77" i="3"/>
  <c r="M36" i="3"/>
  <c r="M98" i="3"/>
  <c r="M326" i="3"/>
  <c r="M196" i="3"/>
  <c r="M261" i="3"/>
  <c r="M129" i="3"/>
  <c r="M258" i="3"/>
  <c r="M287" i="3"/>
  <c r="M135" i="3"/>
  <c r="M211" i="3"/>
  <c r="M139" i="3"/>
  <c r="M86" i="3"/>
  <c r="M48" i="3"/>
  <c r="M84" i="3"/>
  <c r="M179" i="3"/>
  <c r="M279" i="3"/>
  <c r="M91" i="3"/>
  <c r="M292" i="3"/>
  <c r="M124" i="3"/>
  <c r="M293" i="3"/>
  <c r="M125" i="3"/>
  <c r="M148" i="3"/>
  <c r="M222" i="3"/>
  <c r="M226" i="3"/>
  <c r="M47" i="3"/>
  <c r="M116" i="3"/>
  <c r="M66" i="3"/>
  <c r="M162" i="3"/>
  <c r="M214" i="3"/>
  <c r="M257" i="3"/>
  <c r="M307" i="3"/>
  <c r="V6" i="3"/>
  <c r="M58" i="3"/>
  <c r="M192" i="3"/>
  <c r="V25" i="3"/>
  <c r="M53" i="3"/>
  <c r="M183" i="3"/>
  <c r="M309" i="3"/>
  <c r="M229" i="3"/>
  <c r="M161" i="3"/>
  <c r="M65" i="3"/>
  <c r="M189" i="3"/>
  <c r="M213" i="3"/>
  <c r="M32" i="3"/>
  <c r="M220" i="3"/>
  <c r="M61" i="3"/>
  <c r="M104" i="3"/>
  <c r="M331" i="3"/>
  <c r="M205" i="3"/>
  <c r="M294" i="3"/>
  <c r="M76" i="3"/>
  <c r="M152" i="3"/>
  <c r="M306" i="3"/>
  <c r="M50" i="3"/>
  <c r="M193" i="3"/>
  <c r="M289" i="3"/>
  <c r="M147" i="3"/>
  <c r="M334" i="3"/>
  <c r="M46" i="3"/>
  <c r="V7" i="3"/>
  <c r="M92" i="3"/>
  <c r="M131" i="3"/>
  <c r="M194" i="3"/>
  <c r="M27" i="3"/>
  <c r="M251" i="3"/>
  <c r="M34" i="3"/>
  <c r="M298" i="3"/>
  <c r="V2" i="3"/>
  <c r="M269" i="3"/>
  <c r="M83" i="3"/>
  <c r="M290" i="3"/>
  <c r="V27" i="3"/>
  <c r="M321" i="3"/>
  <c r="M255" i="3"/>
  <c r="M30" i="3"/>
  <c r="M234" i="3"/>
  <c r="M200" i="3"/>
  <c r="M238" i="3"/>
  <c r="M55" i="3"/>
  <c r="M37" i="3"/>
  <c r="M256" i="3"/>
  <c r="M141" i="3"/>
  <c r="M23" i="3"/>
  <c r="M81" i="3"/>
  <c r="M299" i="3"/>
  <c r="M97" i="3"/>
  <c r="M136" i="3"/>
  <c r="V9" i="3"/>
  <c r="M38" i="3"/>
  <c r="M67" i="3"/>
  <c r="M263" i="3"/>
  <c r="M216" i="3"/>
  <c r="V17" i="3"/>
  <c r="M153" i="3"/>
  <c r="M70" i="3"/>
  <c r="M218" i="3"/>
  <c r="M33" i="3"/>
  <c r="V19" i="3"/>
  <c r="M165" i="3"/>
  <c r="M80" i="3"/>
  <c r="M330" i="3"/>
  <c r="M262" i="3"/>
  <c r="M26" i="3"/>
  <c r="M203" i="3"/>
  <c r="M280" i="3"/>
  <c r="M316" i="3"/>
  <c r="M233" i="3"/>
  <c r="M235" i="3"/>
  <c r="M39" i="3"/>
  <c r="M275" i="3"/>
  <c r="V18" i="3"/>
  <c r="M96" i="3"/>
  <c r="M221" i="3"/>
  <c r="M241" i="3"/>
  <c r="M159" i="3"/>
  <c r="M335" i="3"/>
  <c r="M232" i="3"/>
  <c r="V8" i="3"/>
  <c r="M245" i="3"/>
  <c r="M236" i="3"/>
  <c r="M115" i="3"/>
  <c r="M208" i="3"/>
  <c r="M75" i="3"/>
  <c r="M118" i="3"/>
  <c r="M246" i="3"/>
  <c r="M323" i="3"/>
  <c r="M82" i="3"/>
  <c r="M71" i="3"/>
  <c r="M266" i="3"/>
  <c r="M305" i="3"/>
  <c r="M41" i="3"/>
  <c r="M150" i="3"/>
  <c r="M173" i="3"/>
  <c r="M175" i="3"/>
  <c r="M228" i="3"/>
  <c r="M140" i="3"/>
  <c r="M57" i="3"/>
  <c r="M54" i="3"/>
  <c r="M230" i="3"/>
  <c r="V4" i="3"/>
  <c r="M151" i="3"/>
  <c r="M178" i="3"/>
  <c r="M308" i="3"/>
  <c r="M160" i="3"/>
  <c r="M89" i="3"/>
  <c r="M69" i="3"/>
  <c r="M85" i="3"/>
  <c r="M166" i="3"/>
  <c r="M311" i="3"/>
  <c r="M132" i="3"/>
  <c r="M134" i="3"/>
  <c r="M31" i="3"/>
  <c r="M177" i="3"/>
  <c r="M329" i="3"/>
  <c r="M320" i="3"/>
  <c r="M49" i="3"/>
  <c r="M210" i="3"/>
  <c r="M144" i="3"/>
  <c r="M336" i="3"/>
  <c r="V5" i="3"/>
  <c r="M62" i="3"/>
  <c r="M184" i="3"/>
  <c r="M201" i="3"/>
  <c r="M265" i="3"/>
  <c r="M108" i="3"/>
  <c r="M111" i="3"/>
  <c r="M195" i="3"/>
  <c r="M259" i="3"/>
  <c r="V10" i="3"/>
  <c r="M56" i="3"/>
  <c r="M187" i="3"/>
  <c r="M319" i="3"/>
  <c r="M181" i="3"/>
  <c r="M302" i="3"/>
  <c r="M142" i="3"/>
  <c r="M328" i="3"/>
  <c r="M242" i="3"/>
  <c r="M102" i="3"/>
  <c r="M94" i="3"/>
  <c r="M106" i="3"/>
  <c r="M190" i="3"/>
  <c r="M247" i="3"/>
  <c r="M100" i="3"/>
  <c r="M99" i="3"/>
  <c r="M171" i="3"/>
  <c r="M191" i="3"/>
  <c r="M227" i="3"/>
  <c r="M119" i="3"/>
  <c r="M21" i="3"/>
  <c r="M303" i="3"/>
  <c r="M127" i="3"/>
  <c r="M237" i="11"/>
  <c r="M293" i="11"/>
  <c r="M81" i="11"/>
  <c r="M270" i="11"/>
  <c r="M265" i="11"/>
  <c r="M312" i="11"/>
  <c r="R312" i="11" s="1"/>
  <c r="M294" i="11"/>
  <c r="R294" i="11" s="1"/>
  <c r="M134" i="11"/>
  <c r="R134" i="11" s="1"/>
  <c r="M174" i="11"/>
  <c r="M46" i="11"/>
  <c r="R46" i="11" s="1"/>
  <c r="M104" i="11"/>
  <c r="M298" i="11"/>
  <c r="M261" i="11"/>
  <c r="M49" i="11"/>
  <c r="N49" i="11" s="1"/>
  <c r="M118" i="11"/>
  <c r="R118" i="11" s="1"/>
  <c r="M258" i="11"/>
  <c r="N258" i="11" s="1"/>
  <c r="M255" i="11"/>
  <c r="M213" i="11"/>
  <c r="N213" i="11" s="1"/>
  <c r="V28" i="11"/>
  <c r="M163" i="11"/>
  <c r="M79" i="11"/>
  <c r="M318" i="11"/>
  <c r="N318" i="11" s="1"/>
  <c r="M94" i="11"/>
  <c r="R94" i="11" s="1"/>
  <c r="M182" i="11"/>
  <c r="N182" i="11" s="1"/>
  <c r="E6" i="8"/>
  <c r="E9" i="8" s="1"/>
  <c r="M47" i="11"/>
  <c r="N47" i="11" s="1"/>
  <c r="M121" i="11"/>
  <c r="M187" i="11"/>
  <c r="M169" i="11"/>
  <c r="M266" i="11"/>
  <c r="N266" i="11" s="1"/>
  <c r="M175" i="11"/>
  <c r="N175" i="11" s="1"/>
  <c r="M58" i="11"/>
  <c r="R58" i="11" s="1"/>
  <c r="M32" i="11"/>
  <c r="M122" i="11"/>
  <c r="R122" i="11" s="1"/>
  <c r="M109" i="11"/>
  <c r="M302" i="11"/>
  <c r="M329" i="11"/>
  <c r="M191" i="11"/>
  <c r="R191" i="11" s="1"/>
  <c r="M275" i="11"/>
  <c r="R275" i="11" s="1"/>
  <c r="M243" i="11"/>
  <c r="N243" i="11" s="1"/>
  <c r="V5" i="11"/>
  <c r="M290" i="11"/>
  <c r="R290" i="11" s="1"/>
  <c r="M325" i="11"/>
  <c r="M91" i="11"/>
  <c r="M189" i="11"/>
  <c r="M209" i="11"/>
  <c r="R209" i="11" s="1"/>
  <c r="M192" i="11"/>
  <c r="R192" i="11" s="1"/>
  <c r="M220" i="11"/>
  <c r="N220" i="11" s="1"/>
  <c r="M23" i="11"/>
  <c r="M72" i="11"/>
  <c r="R72" i="11" s="1"/>
  <c r="M246" i="11"/>
  <c r="M130" i="11"/>
  <c r="M96" i="11"/>
  <c r="M311" i="11"/>
  <c r="R311" i="11" s="1"/>
  <c r="M62" i="11"/>
  <c r="R62" i="11" s="1"/>
  <c r="M78" i="11"/>
  <c r="N78" i="11" s="1"/>
  <c r="M172" i="11"/>
  <c r="N172" i="11" s="1"/>
  <c r="M141" i="11"/>
  <c r="R141" i="11" s="1"/>
  <c r="M269" i="11"/>
  <c r="M179" i="11"/>
  <c r="M238" i="11"/>
  <c r="M250" i="11"/>
  <c r="R250" i="11" s="1"/>
  <c r="M115" i="11"/>
  <c r="N115" i="11" s="1"/>
  <c r="M240" i="11"/>
  <c r="R240" i="11" s="1"/>
  <c r="M185" i="11"/>
  <c r="V13" i="11"/>
  <c r="M166" i="11"/>
  <c r="M119" i="11"/>
  <c r="M158" i="11"/>
  <c r="M314" i="11"/>
  <c r="N314" i="11" s="1"/>
  <c r="M112" i="11"/>
  <c r="N112" i="11" s="1"/>
  <c r="M176" i="11"/>
  <c r="N176" i="11" s="1"/>
  <c r="M235" i="11"/>
  <c r="M105" i="11"/>
  <c r="N105" i="11" s="1"/>
  <c r="M24" i="11"/>
  <c r="M193" i="11"/>
  <c r="M170" i="11"/>
  <c r="M31" i="11"/>
  <c r="N31" i="11" s="1"/>
  <c r="M285" i="11"/>
  <c r="R285" i="11" s="1"/>
  <c r="M57" i="11"/>
  <c r="N57" i="11" s="1"/>
  <c r="M320" i="11"/>
  <c r="V23" i="11"/>
  <c r="M125" i="11"/>
  <c r="M22" i="11"/>
  <c r="V18" i="11"/>
  <c r="M328" i="11"/>
  <c r="R328" i="11" s="1"/>
  <c r="M256" i="11"/>
  <c r="R256" i="11" s="1"/>
  <c r="M27" i="11"/>
  <c r="R27" i="11" s="1"/>
  <c r="M38" i="11"/>
  <c r="M289" i="11"/>
  <c r="R289" i="11" s="1"/>
  <c r="M211" i="11"/>
  <c r="M161" i="11"/>
  <c r="M196" i="11"/>
  <c r="M231" i="11"/>
  <c r="N231" i="11" s="1"/>
  <c r="M186" i="11"/>
  <c r="N186" i="11" s="1"/>
  <c r="M183" i="11"/>
  <c r="R183" i="11" s="1"/>
  <c r="M326" i="11"/>
  <c r="M71" i="11"/>
  <c r="R71" i="11" s="1"/>
  <c r="V16" i="11"/>
  <c r="M110" i="11"/>
  <c r="M260" i="11"/>
  <c r="M198" i="11"/>
  <c r="R198" i="11" s="1"/>
  <c r="M306" i="11"/>
  <c r="R306" i="11" s="1"/>
  <c r="M168" i="11"/>
  <c r="N168" i="11" s="1"/>
  <c r="M281" i="11"/>
  <c r="N281" i="11" s="1"/>
  <c r="M160" i="11"/>
  <c r="R160" i="11" s="1"/>
  <c r="M84" i="11"/>
  <c r="M228" i="11"/>
  <c r="N228" i="11" s="1"/>
  <c r="M89" i="11"/>
  <c r="M195" i="11"/>
  <c r="R195" i="11" s="1"/>
  <c r="M37" i="11"/>
  <c r="R37" i="11" s="1"/>
  <c r="M208" i="11"/>
  <c r="R208" i="11" s="1"/>
  <c r="M137" i="11"/>
  <c r="M333" i="11"/>
  <c r="N333" i="11" s="1"/>
  <c r="V10" i="11"/>
  <c r="M80" i="11"/>
  <c r="M85" i="11"/>
  <c r="M21" i="11"/>
  <c r="N21" i="11" s="1"/>
  <c r="M99" i="11"/>
  <c r="R99" i="11" s="1"/>
  <c r="M44" i="11"/>
  <c r="R44" i="11" s="1"/>
  <c r="M88" i="11"/>
  <c r="M145" i="11"/>
  <c r="R145" i="11" s="1"/>
  <c r="M310" i="11"/>
  <c r="M204" i="11"/>
  <c r="N204" i="11" s="1"/>
  <c r="M73" i="11"/>
  <c r="M117" i="11"/>
  <c r="N117" i="11" s="1"/>
  <c r="M274" i="11"/>
  <c r="R274" i="11" s="1"/>
  <c r="M331" i="11"/>
  <c r="R331" i="11" s="1"/>
  <c r="M146" i="11"/>
  <c r="R146" i="11" s="1"/>
  <c r="M291" i="11"/>
  <c r="R291" i="11" s="1"/>
  <c r="M334" i="11"/>
  <c r="R334" i="11" s="1"/>
  <c r="M100" i="11"/>
  <c r="R100" i="11" s="1"/>
  <c r="M296" i="11"/>
  <c r="R296" i="11" s="1"/>
  <c r="M30" i="11"/>
  <c r="R30" i="11" s="1"/>
  <c r="M114" i="11"/>
  <c r="N114" i="11" s="1"/>
  <c r="M98" i="11"/>
  <c r="N98" i="11" s="1"/>
  <c r="M154" i="11"/>
  <c r="R154" i="11" s="1"/>
  <c r="M201" i="11"/>
  <c r="R201" i="11" s="1"/>
  <c r="M322" i="11"/>
  <c r="N322" i="11" s="1"/>
  <c r="M286" i="11"/>
  <c r="R286" i="11" s="1"/>
  <c r="M321" i="11"/>
  <c r="N321" i="11" s="1"/>
  <c r="M217" i="11"/>
  <c r="R217" i="11" s="1"/>
  <c r="M54" i="11"/>
  <c r="R54" i="11" s="1"/>
  <c r="M336" i="11"/>
  <c r="R336" i="11" s="1"/>
  <c r="M111" i="11"/>
  <c r="N111" i="11" s="1"/>
  <c r="M162" i="11"/>
  <c r="N162" i="11" s="1"/>
  <c r="V15" i="11"/>
  <c r="M305" i="11"/>
  <c r="R305" i="11" s="1"/>
  <c r="M177" i="11"/>
  <c r="R177" i="11" s="1"/>
  <c r="M39" i="11"/>
  <c r="R39" i="11" s="1"/>
  <c r="M69" i="11"/>
  <c r="N69" i="11" s="1"/>
  <c r="M123" i="11"/>
  <c r="R123" i="11" s="1"/>
  <c r="M82" i="11"/>
  <c r="R82" i="11" s="1"/>
  <c r="M156" i="11"/>
  <c r="N156" i="11" s="1"/>
  <c r="M207" i="11"/>
  <c r="N207" i="11" s="1"/>
  <c r="M61" i="11"/>
  <c r="R61" i="11" s="1"/>
  <c r="M247" i="11"/>
  <c r="N247" i="11" s="1"/>
  <c r="M159" i="11"/>
  <c r="R159" i="11" s="1"/>
  <c r="M103" i="11"/>
  <c r="N103" i="11" s="1"/>
  <c r="M90" i="11"/>
  <c r="R90" i="11" s="1"/>
  <c r="V21" i="11"/>
  <c r="M75" i="11"/>
  <c r="R75" i="11" s="1"/>
  <c r="M34" i="11"/>
  <c r="N34" i="11" s="1"/>
  <c r="M252" i="11"/>
  <c r="R252" i="11" s="1"/>
  <c r="M226" i="11"/>
  <c r="M263" i="11"/>
  <c r="R263" i="11" s="1"/>
  <c r="M157" i="11"/>
  <c r="R157" i="11" s="1"/>
  <c r="M197" i="11"/>
  <c r="N197" i="11" s="1"/>
  <c r="M307" i="11"/>
  <c r="M273" i="11"/>
  <c r="R273" i="11" s="1"/>
  <c r="M95" i="11"/>
  <c r="M224" i="11"/>
  <c r="M155" i="11"/>
  <c r="M108" i="11"/>
  <c r="N108" i="11" s="1"/>
  <c r="M284" i="11"/>
  <c r="N284" i="11" s="1"/>
  <c r="M229" i="11"/>
  <c r="N229" i="11" s="1"/>
  <c r="M222" i="11"/>
  <c r="M83" i="11"/>
  <c r="N83" i="11" s="1"/>
  <c r="M221" i="11"/>
  <c r="M199" i="11"/>
  <c r="M138" i="11"/>
  <c r="M236" i="11"/>
  <c r="R236" i="11" s="1"/>
  <c r="M65" i="11"/>
  <c r="N65" i="11" s="1"/>
  <c r="M93" i="11"/>
  <c r="N93" i="11" s="1"/>
  <c r="M142" i="11"/>
  <c r="M190" i="11"/>
  <c r="N190" i="11" s="1"/>
  <c r="M113" i="11"/>
  <c r="M42" i="11"/>
  <c r="M234" i="11"/>
  <c r="V22" i="11"/>
  <c r="M64" i="11"/>
  <c r="R64" i="11" s="1"/>
  <c r="M52" i="11"/>
  <c r="R52" i="11" s="1"/>
  <c r="M67" i="11"/>
  <c r="M36" i="11"/>
  <c r="N36" i="11" s="1"/>
  <c r="M63" i="11"/>
  <c r="M280" i="11"/>
  <c r="M251" i="11"/>
  <c r="M132" i="11"/>
  <c r="R132" i="11" s="1"/>
  <c r="M337" i="11"/>
  <c r="R337" i="11" s="1"/>
  <c r="M200" i="11"/>
  <c r="R200" i="11" s="1"/>
  <c r="M143" i="11"/>
  <c r="M127" i="11"/>
  <c r="N127" i="11" s="1"/>
  <c r="M70" i="11"/>
  <c r="R70" i="11" s="1"/>
  <c r="M242" i="11"/>
  <c r="M301" i="11"/>
  <c r="M151" i="11"/>
  <c r="R151" i="11" s="1"/>
  <c r="M225" i="11"/>
  <c r="R225" i="11" s="1"/>
  <c r="M28" i="11"/>
  <c r="R28" i="11" s="1"/>
  <c r="V3" i="11"/>
  <c r="M53" i="11"/>
  <c r="N53" i="11" s="1"/>
  <c r="M324" i="11"/>
  <c r="R324" i="11" s="1"/>
  <c r="M59" i="11"/>
  <c r="R59" i="11" s="1"/>
  <c r="M180" i="11"/>
  <c r="N180" i="11" s="1"/>
  <c r="M26" i="11"/>
  <c r="R26" i="11" s="1"/>
  <c r="M330" i="11"/>
  <c r="N330" i="11" s="1"/>
  <c r="M304" i="11"/>
  <c r="R304" i="11" s="1"/>
  <c r="M188" i="11"/>
  <c r="R188" i="11" s="1"/>
  <c r="M309" i="11"/>
  <c r="N309" i="11" s="1"/>
  <c r="M297" i="11"/>
  <c r="R297" i="11" s="1"/>
  <c r="M92" i="11"/>
  <c r="R92" i="11" s="1"/>
  <c r="V20" i="11"/>
  <c r="M230" i="11"/>
  <c r="R230" i="11" s="1"/>
  <c r="M40" i="11"/>
  <c r="N40" i="11" s="1"/>
  <c r="M271" i="11"/>
  <c r="R271" i="11" s="1"/>
  <c r="M76" i="11"/>
  <c r="R76" i="11" s="1"/>
  <c r="M148" i="11"/>
  <c r="N148" i="11" s="1"/>
  <c r="M136" i="11"/>
  <c r="N136" i="11" s="1"/>
  <c r="M264" i="11"/>
  <c r="R264" i="11" s="1"/>
  <c r="M120" i="11"/>
  <c r="R120" i="11" s="1"/>
  <c r="M205" i="11"/>
  <c r="R205" i="11" s="1"/>
  <c r="M335" i="11"/>
  <c r="R335" i="11" s="1"/>
  <c r="M319" i="11"/>
  <c r="N319" i="11" s="1"/>
  <c r="M216" i="11"/>
  <c r="N216" i="11" s="1"/>
  <c r="M287" i="11"/>
  <c r="R287" i="11" s="1"/>
  <c r="M25" i="11"/>
  <c r="N25" i="11" s="1"/>
  <c r="M299" i="11"/>
  <c r="N299" i="11" s="1"/>
  <c r="M249" i="11"/>
  <c r="N249" i="11" s="1"/>
  <c r="M277" i="11"/>
  <c r="N277" i="11" s="1"/>
  <c r="M212" i="11"/>
  <c r="R212" i="11" s="1"/>
  <c r="M316" i="11"/>
  <c r="R316" i="11" s="1"/>
  <c r="M68" i="11"/>
  <c r="R68" i="11" s="1"/>
  <c r="V7" i="11"/>
  <c r="M194" i="11"/>
  <c r="N194" i="11" s="1"/>
  <c r="M259" i="11"/>
  <c r="R259" i="11" s="1"/>
  <c r="M153" i="11"/>
  <c r="N153" i="11" s="1"/>
  <c r="M288" i="11"/>
  <c r="R288" i="11" s="1"/>
  <c r="M139" i="11"/>
  <c r="R139" i="11" s="1"/>
  <c r="M74" i="11"/>
  <c r="N74" i="11" s="1"/>
  <c r="M55" i="11"/>
  <c r="N55" i="11" s="1"/>
  <c r="M215" i="11"/>
  <c r="N215" i="11" s="1"/>
  <c r="M223" i="11"/>
  <c r="N223" i="11" s="1"/>
  <c r="M245" i="11"/>
  <c r="R245" i="11" s="1"/>
  <c r="M48" i="11"/>
  <c r="N48" i="11" s="1"/>
  <c r="V8" i="11"/>
  <c r="M116" i="11"/>
  <c r="N116" i="11" s="1"/>
  <c r="M51" i="11"/>
  <c r="N51" i="11" s="1"/>
  <c r="M254" i="11"/>
  <c r="N254" i="11" s="1"/>
  <c r="M164" i="11"/>
  <c r="N164" i="11" s="1"/>
  <c r="M86" i="11"/>
  <c r="N86" i="11" s="1"/>
  <c r="V6" i="11"/>
  <c r="M35" i="11"/>
  <c r="N35" i="11" s="1"/>
  <c r="M323" i="11"/>
  <c r="R323" i="11" s="1"/>
  <c r="M102" i="11"/>
  <c r="R102" i="11" s="1"/>
  <c r="M267" i="11"/>
  <c r="R267" i="11" s="1"/>
  <c r="M292" i="11"/>
  <c r="R292" i="11" s="1"/>
  <c r="M276" i="11"/>
  <c r="R276" i="11" s="1"/>
  <c r="M171" i="11"/>
  <c r="N171" i="11" s="1"/>
  <c r="V24" i="11"/>
  <c r="M126" i="11"/>
  <c r="M140" i="11"/>
  <c r="N140" i="11" s="1"/>
  <c r="M147" i="11"/>
  <c r="N147" i="11" s="1"/>
  <c r="V26" i="11"/>
  <c r="M43" i="11"/>
  <c r="R43" i="11" s="1"/>
  <c r="M244" i="11"/>
  <c r="N244" i="11" s="1"/>
  <c r="M152" i="11"/>
  <c r="N152" i="11" s="1"/>
  <c r="M41" i="11"/>
  <c r="N41" i="11" s="1"/>
  <c r="M181" i="11"/>
  <c r="N181" i="11" s="1"/>
  <c r="V11" i="11"/>
  <c r="M135" i="11"/>
  <c r="R135" i="11" s="1"/>
  <c r="M239" i="11"/>
  <c r="N239" i="11" s="1"/>
  <c r="V9" i="11"/>
  <c r="M56" i="11"/>
  <c r="N56" i="11" s="1"/>
  <c r="V17" i="11"/>
  <c r="M262" i="11"/>
  <c r="N262" i="11" s="1"/>
  <c r="M33" i="11"/>
  <c r="V4" i="11"/>
  <c r="M272" i="11"/>
  <c r="R272" i="11" s="1"/>
  <c r="M233" i="11"/>
  <c r="R233" i="11" s="1"/>
  <c r="M210" i="11"/>
  <c r="R210" i="11" s="1"/>
  <c r="V25" i="11"/>
  <c r="V19" i="11"/>
  <c r="M303" i="11"/>
  <c r="N303" i="11" s="1"/>
  <c r="M128" i="11"/>
  <c r="N128" i="11" s="1"/>
  <c r="M227" i="11"/>
  <c r="R227" i="11" s="1"/>
  <c r="M300" i="11"/>
  <c r="R300" i="11" s="1"/>
  <c r="M165" i="11"/>
  <c r="N165" i="11" s="1"/>
  <c r="M133" i="11"/>
  <c r="N133" i="11" s="1"/>
  <c r="M295" i="11"/>
  <c r="R295" i="11" s="1"/>
  <c r="M87" i="11"/>
  <c r="N87" i="11" s="1"/>
  <c r="M232" i="11"/>
  <c r="M173" i="11"/>
  <c r="N173" i="11" s="1"/>
  <c r="M202" i="11"/>
  <c r="N202" i="11" s="1"/>
  <c r="M214" i="11"/>
  <c r="N214" i="11" s="1"/>
  <c r="M278" i="11"/>
  <c r="R278" i="11" s="1"/>
  <c r="M77" i="11"/>
  <c r="M107" i="11"/>
  <c r="R107" i="11" s="1"/>
  <c r="M184" i="11"/>
  <c r="N184" i="11" s="1"/>
  <c r="M66" i="11"/>
  <c r="M29" i="11"/>
  <c r="M317" i="11"/>
  <c r="R317" i="11" s="1"/>
  <c r="M219" i="11"/>
  <c r="N219" i="11" s="1"/>
  <c r="V12" i="11"/>
  <c r="M332" i="11"/>
  <c r="M150" i="11"/>
  <c r="R150" i="11" s="1"/>
  <c r="M308" i="11"/>
  <c r="N308" i="11" s="1"/>
  <c r="M279" i="11"/>
  <c r="M144" i="11"/>
  <c r="M106" i="11"/>
  <c r="N106" i="11" s="1"/>
  <c r="M218" i="11"/>
  <c r="N218" i="11" s="1"/>
  <c r="V14" i="11"/>
  <c r="M248" i="11"/>
  <c r="M327" i="11"/>
  <c r="R327" i="11" s="1"/>
  <c r="V2" i="11"/>
  <c r="M97" i="11"/>
  <c r="M60" i="11"/>
  <c r="M50" i="11"/>
  <c r="N50" i="11" s="1"/>
  <c r="M45" i="11"/>
  <c r="R45" i="11" s="1"/>
  <c r="M241" i="11"/>
  <c r="R241" i="11" s="1"/>
  <c r="M101" i="11"/>
  <c r="V27" i="11"/>
  <c r="M282" i="11"/>
  <c r="R282" i="11" s="1"/>
  <c r="M124" i="11"/>
  <c r="M203" i="11"/>
  <c r="M129" i="11"/>
  <c r="R129" i="11" s="1"/>
  <c r="M313" i="11"/>
  <c r="N313" i="11" s="1"/>
  <c r="M206" i="11"/>
  <c r="R206" i="11" s="1"/>
  <c r="M315" i="11"/>
  <c r="M167" i="11"/>
  <c r="R167" i="11" s="1"/>
  <c r="M283" i="11"/>
  <c r="N283" i="11" s="1"/>
  <c r="M178" i="11"/>
  <c r="M131" i="11"/>
  <c r="M253" i="11"/>
  <c r="N253" i="11" s="1"/>
  <c r="M268" i="11"/>
  <c r="R268" i="11" s="1"/>
  <c r="M149" i="11"/>
  <c r="N149" i="11" s="1"/>
  <c r="M257" i="11"/>
  <c r="R263" i="3"/>
  <c r="N263" i="3"/>
  <c r="R70" i="3"/>
  <c r="N70" i="3"/>
  <c r="N330" i="3"/>
  <c r="R330" i="3"/>
  <c r="R316" i="3"/>
  <c r="N316" i="3"/>
  <c r="N96" i="3"/>
  <c r="R96" i="3"/>
  <c r="N267" i="3"/>
  <c r="R267" i="3"/>
  <c r="R310" i="3"/>
  <c r="N310" i="3"/>
  <c r="N76" i="3"/>
  <c r="R76" i="3"/>
  <c r="N250" i="3"/>
  <c r="R250" i="3"/>
  <c r="N97" i="3"/>
  <c r="R97" i="3"/>
  <c r="R204" i="11"/>
  <c r="R73" i="11"/>
  <c r="N73" i="11"/>
  <c r="N100" i="11"/>
  <c r="R207" i="11"/>
  <c r="N296" i="11"/>
  <c r="R247" i="11"/>
  <c r="N154" i="11"/>
  <c r="N252" i="11"/>
  <c r="N324" i="11"/>
  <c r="N22" i="3"/>
  <c r="R22" i="3"/>
  <c r="R270" i="3"/>
  <c r="N270" i="3"/>
  <c r="R196" i="3"/>
  <c r="N196" i="3"/>
  <c r="N223" i="3"/>
  <c r="R223" i="3"/>
  <c r="N28" i="3"/>
  <c r="R28" i="3"/>
  <c r="N239" i="3"/>
  <c r="R239" i="3"/>
  <c r="R258" i="3"/>
  <c r="N258" i="3"/>
  <c r="N188" i="3"/>
  <c r="R188" i="3"/>
  <c r="R51" i="3"/>
  <c r="N51" i="3"/>
  <c r="N211" i="3"/>
  <c r="R211" i="3"/>
  <c r="R169" i="3"/>
  <c r="N169" i="3"/>
  <c r="R202" i="3"/>
  <c r="N202" i="3"/>
  <c r="N185" i="3"/>
  <c r="R185" i="3"/>
  <c r="R48" i="3"/>
  <c r="N48" i="3"/>
  <c r="R240" i="3"/>
  <c r="N240" i="3"/>
  <c r="N207" i="3"/>
  <c r="R207" i="3"/>
  <c r="R279" i="3"/>
  <c r="N279" i="3"/>
  <c r="N88" i="3"/>
  <c r="R88" i="3"/>
  <c r="N124" i="3"/>
  <c r="R124" i="3"/>
  <c r="R276" i="3"/>
  <c r="N276" i="3"/>
  <c r="R155" i="3"/>
  <c r="N155" i="3"/>
  <c r="N285" i="3"/>
  <c r="R285" i="3"/>
  <c r="R159" i="3"/>
  <c r="N159" i="3"/>
  <c r="N209" i="3"/>
  <c r="R209" i="3"/>
  <c r="N121" i="3"/>
  <c r="R121" i="3"/>
  <c r="R141" i="3"/>
  <c r="N141" i="3"/>
  <c r="N294" i="3"/>
  <c r="R294" i="3"/>
  <c r="N87" i="3"/>
  <c r="R87" i="3"/>
  <c r="N314" i="3"/>
  <c r="R314" i="3"/>
  <c r="N245" i="3"/>
  <c r="R245" i="3"/>
  <c r="N167" i="3"/>
  <c r="R167" i="3"/>
  <c r="R68" i="3"/>
  <c r="N68" i="3"/>
  <c r="N126" i="3"/>
  <c r="R126" i="3"/>
  <c r="N299" i="3"/>
  <c r="R299" i="3"/>
  <c r="N318" i="3"/>
  <c r="R318" i="3"/>
  <c r="N146" i="3"/>
  <c r="R146" i="3"/>
  <c r="N36" i="3"/>
  <c r="R36" i="3"/>
  <c r="N208" i="3"/>
  <c r="R208" i="3"/>
  <c r="R180" i="11"/>
  <c r="N92" i="11"/>
  <c r="N230" i="11"/>
  <c r="R216" i="11"/>
  <c r="R299" i="11"/>
  <c r="N245" i="11"/>
  <c r="R38" i="3"/>
  <c r="N38" i="3"/>
  <c r="R218" i="3"/>
  <c r="N218" i="3"/>
  <c r="R26" i="3"/>
  <c r="N26" i="3"/>
  <c r="R39" i="3"/>
  <c r="N39" i="3"/>
  <c r="R241" i="3"/>
  <c r="N241" i="3"/>
  <c r="R226" i="3"/>
  <c r="N226" i="3"/>
  <c r="N236" i="3"/>
  <c r="R236" i="3"/>
  <c r="N136" i="3"/>
  <c r="R136" i="3"/>
  <c r="N42" i="3"/>
  <c r="R42" i="3"/>
  <c r="N95" i="3"/>
  <c r="R95" i="3"/>
  <c r="N156" i="3"/>
  <c r="R156" i="3"/>
  <c r="N257" i="3"/>
  <c r="R257" i="3"/>
  <c r="N60" i="3"/>
  <c r="R60" i="3"/>
  <c r="N198" i="3"/>
  <c r="R198" i="3"/>
  <c r="N43" i="3"/>
  <c r="R43" i="3"/>
  <c r="R58" i="3"/>
  <c r="N58" i="3"/>
  <c r="N297" i="3"/>
  <c r="R297" i="3"/>
  <c r="R149" i="3"/>
  <c r="N149" i="3"/>
  <c r="R243" i="3"/>
  <c r="N243" i="3"/>
  <c r="N53" i="3"/>
  <c r="R53" i="3"/>
  <c r="N72" i="3"/>
  <c r="R72" i="3"/>
  <c r="N101" i="3"/>
  <c r="R101" i="3"/>
  <c r="R284" i="3"/>
  <c r="N284" i="3"/>
  <c r="N229" i="3"/>
  <c r="R229" i="3"/>
  <c r="N271" i="3"/>
  <c r="R271" i="3"/>
  <c r="N52" i="3"/>
  <c r="R52" i="3"/>
  <c r="N237" i="3"/>
  <c r="R237" i="3"/>
  <c r="R189" i="3"/>
  <c r="N189" i="3"/>
  <c r="R254" i="3"/>
  <c r="N254" i="3"/>
  <c r="N332" i="3"/>
  <c r="R332" i="3"/>
  <c r="N220" i="3"/>
  <c r="R220" i="3"/>
  <c r="N93" i="3"/>
  <c r="R93" i="3"/>
  <c r="R176" i="3"/>
  <c r="N176" i="3"/>
  <c r="N137" i="3"/>
  <c r="R137" i="3"/>
  <c r="N148" i="3"/>
  <c r="R148" i="3"/>
  <c r="N335" i="3"/>
  <c r="R335" i="3"/>
  <c r="N79" i="3"/>
  <c r="R79" i="3"/>
  <c r="N75" i="3"/>
  <c r="R75" i="3"/>
  <c r="N118" i="3"/>
  <c r="R118" i="3"/>
  <c r="N246" i="3"/>
  <c r="R246" i="3"/>
  <c r="N323" i="3"/>
  <c r="R323" i="3"/>
  <c r="N82" i="3"/>
  <c r="R82" i="3"/>
  <c r="N71" i="3"/>
  <c r="R71" i="3"/>
  <c r="R266" i="3"/>
  <c r="N266" i="3"/>
  <c r="N305" i="3"/>
  <c r="R305" i="3"/>
  <c r="N41" i="3"/>
  <c r="R41" i="3"/>
  <c r="N150" i="3"/>
  <c r="R150" i="3"/>
  <c r="R173" i="3"/>
  <c r="N173" i="3"/>
  <c r="R175" i="3"/>
  <c r="N175" i="3"/>
  <c r="N228" i="3"/>
  <c r="R228" i="3"/>
  <c r="N255" i="11"/>
  <c r="R255" i="11"/>
  <c r="N196" i="11"/>
  <c r="R196" i="11"/>
  <c r="N293" i="11"/>
  <c r="R293" i="11"/>
  <c r="N81" i="11"/>
  <c r="R81" i="11"/>
  <c r="N109" i="11"/>
  <c r="R109" i="11"/>
  <c r="N166" i="11"/>
  <c r="R166" i="11"/>
  <c r="R246" i="11"/>
  <c r="N246" i="11"/>
  <c r="R125" i="11"/>
  <c r="N125" i="11"/>
  <c r="R169" i="11"/>
  <c r="N169" i="11"/>
  <c r="N311" i="11"/>
  <c r="N85" i="11"/>
  <c r="R85" i="11"/>
  <c r="R235" i="11"/>
  <c r="N235" i="11"/>
  <c r="R298" i="11"/>
  <c r="N298" i="11"/>
  <c r="R38" i="11"/>
  <c r="N38" i="11"/>
  <c r="N163" i="11"/>
  <c r="R163" i="11"/>
  <c r="R91" i="11"/>
  <c r="N91" i="11"/>
  <c r="R193" i="11"/>
  <c r="N193" i="11"/>
  <c r="R121" i="11"/>
  <c r="N121" i="11"/>
  <c r="N179" i="11"/>
  <c r="R179" i="11"/>
  <c r="R161" i="11"/>
  <c r="N161" i="11"/>
  <c r="R226" i="11"/>
  <c r="N226" i="11"/>
  <c r="R254" i="11"/>
  <c r="R153" i="3"/>
  <c r="N153" i="3"/>
  <c r="N80" i="3"/>
  <c r="R80" i="3"/>
  <c r="R275" i="3"/>
  <c r="N275" i="3"/>
  <c r="R182" i="3"/>
  <c r="N182" i="3"/>
  <c r="N98" i="3"/>
  <c r="R98" i="3"/>
  <c r="N317" i="3"/>
  <c r="R317" i="3"/>
  <c r="N244" i="3"/>
  <c r="R244" i="3"/>
  <c r="N163" i="3"/>
  <c r="R163" i="3"/>
  <c r="N261" i="3"/>
  <c r="R261" i="3"/>
  <c r="N74" i="3"/>
  <c r="R74" i="3"/>
  <c r="R206" i="3"/>
  <c r="N206" i="3"/>
  <c r="N288" i="3"/>
  <c r="R288" i="3"/>
  <c r="N287" i="3"/>
  <c r="R287" i="3"/>
  <c r="N224" i="3"/>
  <c r="R224" i="3"/>
  <c r="N273" i="3"/>
  <c r="R273" i="3"/>
  <c r="N139" i="3"/>
  <c r="R139" i="3"/>
  <c r="N324" i="3"/>
  <c r="R324" i="3"/>
  <c r="N130" i="3"/>
  <c r="R130" i="3"/>
  <c r="N272" i="3"/>
  <c r="R272" i="3"/>
  <c r="N84" i="3"/>
  <c r="R84" i="3"/>
  <c r="R204" i="3"/>
  <c r="N204" i="3"/>
  <c r="N172" i="3"/>
  <c r="R172" i="3"/>
  <c r="R249" i="3"/>
  <c r="N249" i="3"/>
  <c r="R91" i="3"/>
  <c r="N91" i="3"/>
  <c r="N143" i="3"/>
  <c r="R143" i="3"/>
  <c r="N128" i="3"/>
  <c r="R128" i="3"/>
  <c r="N25" i="3"/>
  <c r="R25" i="3"/>
  <c r="N293" i="3"/>
  <c r="R293" i="3"/>
  <c r="R78" i="3"/>
  <c r="N78" i="3"/>
  <c r="N164" i="3"/>
  <c r="R164" i="3"/>
  <c r="N331" i="3"/>
  <c r="R331" i="3"/>
  <c r="N138" i="3"/>
  <c r="R138" i="3"/>
  <c r="N232" i="3"/>
  <c r="R232" i="3"/>
  <c r="R140" i="3"/>
  <c r="N140" i="3"/>
  <c r="N57" i="3"/>
  <c r="R57" i="3"/>
  <c r="R54" i="3"/>
  <c r="N54" i="3"/>
  <c r="N230" i="3"/>
  <c r="R230" i="3"/>
  <c r="N151" i="3"/>
  <c r="R151" i="3"/>
  <c r="N178" i="3"/>
  <c r="R178" i="3"/>
  <c r="N308" i="3"/>
  <c r="R308" i="3"/>
  <c r="N160" i="3"/>
  <c r="R160" i="3"/>
  <c r="N89" i="3"/>
  <c r="R89" i="3"/>
  <c r="N69" i="3"/>
  <c r="R69" i="3"/>
  <c r="N85" i="3"/>
  <c r="R85" i="3"/>
  <c r="R166" i="3"/>
  <c r="N166" i="3"/>
  <c r="R86" i="11"/>
  <c r="R35" i="11"/>
  <c r="N292" i="11"/>
  <c r="N126" i="11"/>
  <c r="R126" i="11"/>
  <c r="N43" i="11"/>
  <c r="R41" i="11"/>
  <c r="R181" i="11"/>
  <c r="R262" i="11"/>
  <c r="N33" i="11"/>
  <c r="R33" i="11"/>
  <c r="N210" i="11"/>
  <c r="R303" i="11"/>
  <c r="R128" i="11"/>
  <c r="R232" i="11"/>
  <c r="N232" i="11"/>
  <c r="R165" i="3"/>
  <c r="N165" i="3"/>
  <c r="R235" i="3"/>
  <c r="N235" i="3"/>
  <c r="N23" i="3"/>
  <c r="R23" i="3"/>
  <c r="N306" i="3"/>
  <c r="R306" i="3"/>
  <c r="R50" i="3"/>
  <c r="N50" i="3"/>
  <c r="N193" i="3"/>
  <c r="R193" i="3"/>
  <c r="N289" i="3"/>
  <c r="R289" i="3"/>
  <c r="N147" i="3"/>
  <c r="R147" i="3"/>
  <c r="R334" i="3"/>
  <c r="N334" i="3"/>
  <c r="R46" i="3"/>
  <c r="N46" i="3"/>
  <c r="R92" i="3"/>
  <c r="N92" i="3"/>
  <c r="N131" i="3"/>
  <c r="R131" i="3"/>
  <c r="N194" i="3"/>
  <c r="R194" i="3"/>
  <c r="R27" i="3"/>
  <c r="N27" i="3"/>
  <c r="R251" i="3"/>
  <c r="N251" i="3"/>
  <c r="N34" i="3"/>
  <c r="R34" i="3"/>
  <c r="R298" i="3"/>
  <c r="N298" i="3"/>
  <c r="R269" i="3"/>
  <c r="N269" i="3"/>
  <c r="R83" i="3"/>
  <c r="N83" i="3"/>
  <c r="R290" i="3"/>
  <c r="N290" i="3"/>
  <c r="N321" i="3"/>
  <c r="R321" i="3"/>
  <c r="R255" i="3"/>
  <c r="N255" i="3"/>
  <c r="N30" i="3"/>
  <c r="R30" i="3"/>
  <c r="R234" i="3"/>
  <c r="N234" i="3"/>
  <c r="R200" i="3"/>
  <c r="N200" i="3"/>
  <c r="R238" i="3"/>
  <c r="N238" i="3"/>
  <c r="R55" i="3"/>
  <c r="N55" i="3"/>
  <c r="R114" i="3"/>
  <c r="N114" i="3"/>
  <c r="N252" i="3"/>
  <c r="R252" i="3"/>
  <c r="R311" i="3"/>
  <c r="N311" i="3"/>
  <c r="R132" i="3"/>
  <c r="N132" i="3"/>
  <c r="N134" i="3"/>
  <c r="R134" i="3"/>
  <c r="N31" i="3"/>
  <c r="R31" i="3"/>
  <c r="N177" i="3"/>
  <c r="R177" i="3"/>
  <c r="N329" i="3"/>
  <c r="R329" i="3"/>
  <c r="R320" i="3"/>
  <c r="N320" i="3"/>
  <c r="R49" i="3"/>
  <c r="N49" i="3"/>
  <c r="N210" i="3"/>
  <c r="R210" i="3"/>
  <c r="R144" i="3"/>
  <c r="N144" i="3"/>
  <c r="N336" i="3"/>
  <c r="R336" i="3"/>
  <c r="R62" i="3"/>
  <c r="N62" i="3"/>
  <c r="R79" i="11"/>
  <c r="N79" i="11"/>
  <c r="N195" i="11"/>
  <c r="R187" i="11"/>
  <c r="N187" i="11"/>
  <c r="R137" i="11"/>
  <c r="N137" i="11"/>
  <c r="N237" i="11"/>
  <c r="R237" i="11"/>
  <c r="N329" i="11"/>
  <c r="R329" i="11"/>
  <c r="R158" i="11"/>
  <c r="N158" i="11"/>
  <c r="N104" i="11"/>
  <c r="R104" i="11"/>
  <c r="R96" i="11"/>
  <c r="N96" i="11"/>
  <c r="R80" i="11"/>
  <c r="N80" i="11"/>
  <c r="N260" i="11"/>
  <c r="R260" i="11"/>
  <c r="R325" i="11"/>
  <c r="N325" i="11"/>
  <c r="N24" i="11"/>
  <c r="R24" i="11"/>
  <c r="R269" i="11"/>
  <c r="N269" i="11"/>
  <c r="R211" i="11"/>
  <c r="N211" i="11"/>
  <c r="N250" i="11"/>
  <c r="R173" i="11"/>
  <c r="N67" i="3"/>
  <c r="R67" i="3"/>
  <c r="N33" i="3"/>
  <c r="R33" i="3"/>
  <c r="N203" i="3"/>
  <c r="R203" i="3"/>
  <c r="N168" i="3"/>
  <c r="R168" i="3"/>
  <c r="R116" i="3"/>
  <c r="N116" i="3"/>
  <c r="R44" i="3"/>
  <c r="N44" i="3"/>
  <c r="N310" i="11"/>
  <c r="R310" i="11"/>
  <c r="K70" i="8"/>
  <c r="K298" i="8"/>
  <c r="K221" i="8"/>
  <c r="K91" i="8"/>
  <c r="K333" i="8"/>
  <c r="K212" i="8"/>
  <c r="K163" i="8"/>
  <c r="K90" i="8"/>
  <c r="K276" i="8"/>
  <c r="K145" i="8"/>
  <c r="K133" i="8"/>
  <c r="K116" i="8"/>
  <c r="K47" i="8"/>
  <c r="K240" i="8"/>
  <c r="K147" i="8"/>
  <c r="K59" i="8"/>
  <c r="K336" i="8"/>
  <c r="K193" i="8"/>
  <c r="K126" i="8"/>
  <c r="K169" i="8"/>
  <c r="K186" i="8"/>
  <c r="K33" i="8"/>
  <c r="K87" i="8"/>
  <c r="K73" i="8"/>
  <c r="K299" i="8"/>
  <c r="K172" i="8"/>
  <c r="K130" i="8"/>
  <c r="K329" i="8"/>
  <c r="K224" i="8"/>
  <c r="K179" i="8"/>
  <c r="K80" i="8"/>
  <c r="K40" i="8"/>
  <c r="K39" i="8"/>
  <c r="K185" i="8"/>
  <c r="K114" i="8"/>
  <c r="K315" i="8"/>
  <c r="K334" i="8"/>
  <c r="K36" i="8"/>
  <c r="K21" i="8"/>
  <c r="K330" i="8"/>
  <c r="K97" i="8"/>
  <c r="K77" i="8"/>
  <c r="K261" i="8"/>
  <c r="K67" i="8"/>
  <c r="K249" i="8"/>
  <c r="K124" i="8"/>
  <c r="K104" i="8"/>
  <c r="K201" i="8"/>
  <c r="K155" i="8"/>
  <c r="K138" i="8"/>
  <c r="K256" i="8"/>
  <c r="K302" i="8"/>
  <c r="K151" i="8"/>
  <c r="K244" i="8"/>
  <c r="K174" i="8"/>
  <c r="K233" i="8"/>
  <c r="K102" i="8"/>
  <c r="V4" i="8"/>
  <c r="K325" i="8"/>
  <c r="K125" i="8"/>
  <c r="K46" i="8"/>
  <c r="K68" i="8"/>
  <c r="K280" i="8"/>
  <c r="K265" i="8"/>
  <c r="K178" i="8"/>
  <c r="K150" i="8"/>
  <c r="K74" i="8"/>
  <c r="K65" i="8"/>
  <c r="K99" i="8"/>
  <c r="K230" i="8"/>
  <c r="K81" i="8"/>
  <c r="K273" i="8"/>
  <c r="K259" i="8"/>
  <c r="K175" i="8"/>
  <c r="K113" i="8"/>
  <c r="K283" i="8"/>
  <c r="K257" i="8"/>
  <c r="K82" i="8"/>
  <c r="K278" i="8"/>
  <c r="V15" i="8"/>
  <c r="K289" i="8"/>
  <c r="K55" i="8"/>
  <c r="K236" i="8"/>
  <c r="K242" i="8"/>
  <c r="K316" i="8"/>
  <c r="K146" i="8"/>
  <c r="K220" i="8"/>
  <c r="K323" i="8"/>
  <c r="K180" i="8"/>
  <c r="K328" i="8"/>
  <c r="K295" i="8"/>
  <c r="K156" i="8"/>
  <c r="K306" i="8"/>
  <c r="K121" i="8"/>
  <c r="K204" i="8"/>
  <c r="K63" i="8"/>
  <c r="K182" i="8"/>
  <c r="K218" i="8"/>
  <c r="K300" i="8"/>
  <c r="K326" i="8"/>
  <c r="K232" i="8"/>
  <c r="K48" i="8"/>
  <c r="K269" i="8"/>
  <c r="K241" i="8"/>
  <c r="K30" i="8"/>
  <c r="K225" i="8"/>
  <c r="K42" i="8"/>
  <c r="K255" i="8"/>
  <c r="K75" i="8"/>
  <c r="K311" i="8"/>
  <c r="V14" i="8"/>
  <c r="K272" i="8"/>
  <c r="K317" i="8"/>
  <c r="K95" i="8"/>
  <c r="K69" i="8"/>
  <c r="K101" i="8"/>
  <c r="K260" i="8"/>
  <c r="K72" i="8"/>
  <c r="K191" i="8"/>
  <c r="K263" i="8"/>
  <c r="K229" i="8"/>
  <c r="K143" i="8"/>
  <c r="K184" i="8"/>
  <c r="V2" i="8"/>
  <c r="K237" i="8"/>
  <c r="K214" i="8"/>
  <c r="K207" i="8"/>
  <c r="K319" i="8"/>
  <c r="K262" i="8"/>
  <c r="K84" i="8"/>
  <c r="K234" i="8"/>
  <c r="K136" i="8"/>
  <c r="K62" i="8"/>
  <c r="K89" i="8"/>
  <c r="K170" i="8"/>
  <c r="K190" i="8"/>
  <c r="K310" i="8"/>
  <c r="V16" i="8"/>
  <c r="K159" i="8"/>
  <c r="K165" i="8"/>
  <c r="K314" i="8"/>
  <c r="K200" i="8"/>
  <c r="K112" i="8"/>
  <c r="K281" i="8"/>
  <c r="K275" i="8"/>
  <c r="K292" i="8"/>
  <c r="K22" i="8"/>
  <c r="K94" i="8"/>
  <c r="K286" i="8"/>
  <c r="K100" i="8"/>
  <c r="K313" i="8"/>
  <c r="K37" i="8"/>
  <c r="K288" i="8"/>
  <c r="K189" i="8"/>
  <c r="K56" i="8"/>
  <c r="K105" i="8"/>
  <c r="V7" i="8"/>
  <c r="K337" i="8"/>
  <c r="K107" i="8"/>
  <c r="K202" i="8"/>
  <c r="K115" i="8"/>
  <c r="K52" i="8"/>
  <c r="K198" i="8"/>
  <c r="K139" i="8"/>
  <c r="K247" i="8"/>
  <c r="K293" i="8"/>
  <c r="K177" i="8"/>
  <c r="K109" i="8"/>
  <c r="K309" i="8"/>
  <c r="K239" i="8"/>
  <c r="K31" i="8"/>
  <c r="K44" i="8"/>
  <c r="K128" i="8"/>
  <c r="K137" i="8"/>
  <c r="K86" i="8"/>
  <c r="K24" i="8"/>
  <c r="K203" i="8"/>
  <c r="K61" i="8"/>
  <c r="K332" i="8"/>
  <c r="K211" i="8"/>
  <c r="K301" i="8"/>
  <c r="K176" i="8"/>
  <c r="V5" i="8"/>
  <c r="K161" i="8"/>
  <c r="K238" i="8"/>
  <c r="K209" i="8"/>
  <c r="K252" i="8"/>
  <c r="K166" i="8"/>
  <c r="K245" i="8"/>
  <c r="K27" i="8"/>
  <c r="K194" i="8"/>
  <c r="K148" i="8"/>
  <c r="K215" i="8"/>
  <c r="V8" i="8"/>
  <c r="K307" i="8"/>
  <c r="K223" i="8"/>
  <c r="K119" i="8"/>
  <c r="K78" i="8"/>
  <c r="K339" i="8"/>
  <c r="K253" i="8"/>
  <c r="K264" i="8"/>
  <c r="K71" i="8"/>
  <c r="K54" i="8"/>
  <c r="K196" i="8"/>
  <c r="K187" i="8"/>
  <c r="K152" i="8"/>
  <c r="K50" i="8"/>
  <c r="K285" i="8"/>
  <c r="K243" i="8"/>
  <c r="K250" i="8"/>
  <c r="K110" i="8"/>
  <c r="K308" i="8"/>
  <c r="K321" i="8"/>
  <c r="K41" i="8"/>
  <c r="K222" i="8"/>
  <c r="K192" i="8"/>
  <c r="K45" i="8"/>
  <c r="K153" i="8"/>
  <c r="K120" i="8"/>
  <c r="K296" i="8"/>
  <c r="K251" i="8"/>
  <c r="K291" i="8"/>
  <c r="K98" i="8"/>
  <c r="K217" i="8"/>
  <c r="K188" i="8"/>
  <c r="K60" i="8"/>
  <c r="K279" i="8"/>
  <c r="K28" i="8"/>
  <c r="K66" i="8"/>
  <c r="K25" i="8"/>
  <c r="K88" i="8"/>
  <c r="K267" i="8"/>
  <c r="K158" i="8"/>
  <c r="K96" i="8"/>
  <c r="K85" i="8"/>
  <c r="K341" i="8"/>
  <c r="K157" i="8"/>
  <c r="K64" i="8"/>
  <c r="K210" i="8"/>
  <c r="K304" i="8"/>
  <c r="K322" i="8"/>
  <c r="K26" i="8"/>
  <c r="K254" i="8"/>
  <c r="K154" i="8"/>
  <c r="K284" i="8"/>
  <c r="K49" i="8"/>
  <c r="K290" i="8"/>
  <c r="K228" i="8"/>
  <c r="K51" i="8"/>
  <c r="K171" i="8"/>
  <c r="K270" i="8"/>
  <c r="V12" i="8"/>
  <c r="K162" i="8"/>
  <c r="K338" i="8"/>
  <c r="K266" i="8"/>
  <c r="K23" i="8"/>
  <c r="K183" i="8"/>
  <c r="K76" i="8"/>
  <c r="K35" i="8"/>
  <c r="K181" i="8"/>
  <c r="K127" i="8"/>
  <c r="K312" i="8"/>
  <c r="V11" i="8"/>
  <c r="K305" i="8"/>
  <c r="K140" i="8"/>
  <c r="K327" i="8"/>
  <c r="K197" i="8"/>
  <c r="K118" i="8"/>
  <c r="K168" i="8"/>
  <c r="K324" i="8"/>
  <c r="K32" i="8"/>
  <c r="K142" i="8"/>
  <c r="K43" i="8"/>
  <c r="K132" i="8"/>
  <c r="K131" i="8"/>
  <c r="K93" i="8"/>
  <c r="K83" i="8"/>
  <c r="K195" i="8"/>
  <c r="K103" i="8"/>
  <c r="K248" i="8"/>
  <c r="K149" i="8"/>
  <c r="K318" i="8"/>
  <c r="K268" i="8"/>
  <c r="V9" i="8"/>
  <c r="K199" i="8"/>
  <c r="V3" i="8"/>
  <c r="K122" i="8"/>
  <c r="K164" i="8"/>
  <c r="K92" i="8"/>
  <c r="K160" i="8"/>
  <c r="K53" i="8"/>
  <c r="K117" i="8"/>
  <c r="K206" i="8"/>
  <c r="K129" i="8"/>
  <c r="K231" i="8"/>
  <c r="K294" i="8"/>
  <c r="V10" i="8"/>
  <c r="K277" i="8"/>
  <c r="K58" i="8"/>
  <c r="K271" i="8"/>
  <c r="K205" i="8"/>
  <c r="K303" i="8"/>
  <c r="K216" i="8"/>
  <c r="V13" i="8"/>
  <c r="K34" i="8"/>
  <c r="K123" i="8"/>
  <c r="K173" i="8"/>
  <c r="K135" i="8"/>
  <c r="K282" i="8"/>
  <c r="V6" i="8"/>
  <c r="K106" i="8"/>
  <c r="K297" i="8"/>
  <c r="K340" i="8"/>
  <c r="K246" i="8"/>
  <c r="K108" i="8"/>
  <c r="K335" i="8"/>
  <c r="K235" i="8"/>
  <c r="K134" i="8"/>
  <c r="K331" i="8"/>
  <c r="K144" i="8"/>
  <c r="K258" i="8"/>
  <c r="K320" i="8"/>
  <c r="K213" i="8"/>
  <c r="K57" i="8"/>
  <c r="K274" i="8"/>
  <c r="K227" i="8"/>
  <c r="K79" i="8"/>
  <c r="K111" i="8"/>
  <c r="K219" i="8"/>
  <c r="K208" i="8"/>
  <c r="K167" i="8"/>
  <c r="K29" i="8"/>
  <c r="K226" i="8"/>
  <c r="K38" i="8"/>
  <c r="K141" i="8"/>
  <c r="K287" i="8"/>
  <c r="N162" i="3"/>
  <c r="R162" i="3"/>
  <c r="N180" i="3"/>
  <c r="R180" i="3"/>
  <c r="N296" i="3"/>
  <c r="R296" i="3"/>
  <c r="N312" i="3"/>
  <c r="R312" i="3"/>
  <c r="R307" i="3"/>
  <c r="N307" i="3"/>
  <c r="N327" i="3"/>
  <c r="R327" i="3"/>
  <c r="N231" i="3"/>
  <c r="R231" i="3"/>
  <c r="R120" i="3"/>
  <c r="N120" i="3"/>
  <c r="R192" i="3"/>
  <c r="N192" i="3"/>
  <c r="N281" i="3"/>
  <c r="R281" i="3"/>
  <c r="R105" i="3"/>
  <c r="N105" i="3"/>
  <c r="R24" i="3"/>
  <c r="N24" i="3"/>
  <c r="R183" i="3"/>
  <c r="N183" i="3"/>
  <c r="N217" i="3"/>
  <c r="R217" i="3"/>
  <c r="R145" i="3"/>
  <c r="N145" i="3"/>
  <c r="N286" i="3"/>
  <c r="R286" i="3"/>
  <c r="N161" i="3"/>
  <c r="R161" i="3"/>
  <c r="R291" i="3"/>
  <c r="N291" i="3"/>
  <c r="N313" i="3"/>
  <c r="R313" i="3"/>
  <c r="N213" i="3"/>
  <c r="R213" i="3"/>
  <c r="N59" i="3"/>
  <c r="R59" i="3"/>
  <c r="R274" i="3"/>
  <c r="N274" i="3"/>
  <c r="R35" i="3"/>
  <c r="N35" i="3"/>
  <c r="N61" i="3"/>
  <c r="R61" i="3"/>
  <c r="N45" i="3"/>
  <c r="R45" i="3"/>
  <c r="N170" i="3"/>
  <c r="R170" i="3"/>
  <c r="R37" i="3"/>
  <c r="N37" i="3"/>
  <c r="N222" i="3"/>
  <c r="R222" i="3"/>
  <c r="R184" i="3"/>
  <c r="N184" i="3"/>
  <c r="R201" i="3"/>
  <c r="N201" i="3"/>
  <c r="N265" i="3"/>
  <c r="R265" i="3"/>
  <c r="N108" i="3"/>
  <c r="R108" i="3"/>
  <c r="R111" i="3"/>
  <c r="N111" i="3"/>
  <c r="R195" i="3"/>
  <c r="N195" i="3"/>
  <c r="R259" i="3"/>
  <c r="N259" i="3"/>
  <c r="R56" i="3"/>
  <c r="N56" i="3"/>
  <c r="N187" i="3"/>
  <c r="R187" i="3"/>
  <c r="N319" i="3"/>
  <c r="R319" i="3"/>
  <c r="N181" i="3"/>
  <c r="R181" i="3"/>
  <c r="N302" i="3"/>
  <c r="R302" i="3"/>
  <c r="N142" i="3"/>
  <c r="R142" i="3"/>
  <c r="N77" i="11"/>
  <c r="R77" i="11"/>
  <c r="R66" i="11"/>
  <c r="N66" i="11"/>
  <c r="N29" i="11"/>
  <c r="R29" i="11"/>
  <c r="N317" i="11"/>
  <c r="N332" i="11"/>
  <c r="R332" i="11"/>
  <c r="N150" i="11"/>
  <c r="N279" i="11"/>
  <c r="R279" i="11"/>
  <c r="R144" i="11"/>
  <c r="N144" i="11"/>
  <c r="R248" i="11"/>
  <c r="N248" i="11"/>
  <c r="R97" i="11"/>
  <c r="N97" i="11"/>
  <c r="R60" i="11"/>
  <c r="N60" i="11"/>
  <c r="R101" i="11"/>
  <c r="N101" i="11"/>
  <c r="R124" i="11"/>
  <c r="N124" i="11"/>
  <c r="N203" i="11"/>
  <c r="R203" i="11"/>
  <c r="N315" i="11"/>
  <c r="R315" i="11"/>
  <c r="N178" i="11"/>
  <c r="R178" i="11"/>
  <c r="R131" i="11"/>
  <c r="N131" i="11"/>
  <c r="R253" i="11"/>
  <c r="R257" i="11"/>
  <c r="N257" i="11"/>
  <c r="R174" i="11"/>
  <c r="N174" i="11"/>
  <c r="N280" i="3"/>
  <c r="R280" i="3"/>
  <c r="N39" i="11"/>
  <c r="N225" i="3"/>
  <c r="R225" i="3"/>
  <c r="N326" i="3"/>
  <c r="R326" i="3"/>
  <c r="N199" i="3"/>
  <c r="R199" i="3"/>
  <c r="N103" i="3"/>
  <c r="R103" i="3"/>
  <c r="N129" i="3"/>
  <c r="R129" i="3"/>
  <c r="N277" i="3"/>
  <c r="R277" i="3"/>
  <c r="R212" i="3"/>
  <c r="N212" i="3"/>
  <c r="R63" i="3"/>
  <c r="N63" i="3"/>
  <c r="N135" i="3"/>
  <c r="R135" i="3"/>
  <c r="R322" i="3"/>
  <c r="N322" i="3"/>
  <c r="R283" i="3"/>
  <c r="N283" i="3"/>
  <c r="R282" i="3"/>
  <c r="N282" i="3"/>
  <c r="R86" i="3"/>
  <c r="N86" i="3"/>
  <c r="R107" i="3"/>
  <c r="N107" i="3"/>
  <c r="R333" i="3"/>
  <c r="N333" i="3"/>
  <c r="R315" i="3"/>
  <c r="N315" i="3"/>
  <c r="N179" i="3"/>
  <c r="R179" i="3"/>
  <c r="R248" i="3"/>
  <c r="N248" i="3"/>
  <c r="R278" i="3"/>
  <c r="N278" i="3"/>
  <c r="N133" i="3"/>
  <c r="R133" i="3"/>
  <c r="N292" i="3"/>
  <c r="R292" i="3"/>
  <c r="N122" i="3"/>
  <c r="R122" i="3"/>
  <c r="R325" i="3"/>
  <c r="N325" i="3"/>
  <c r="N73" i="3"/>
  <c r="R73" i="3"/>
  <c r="N125" i="3"/>
  <c r="R125" i="3"/>
  <c r="N328" i="3"/>
  <c r="R328" i="3"/>
  <c r="R242" i="3"/>
  <c r="N242" i="3"/>
  <c r="N102" i="3"/>
  <c r="R102" i="3"/>
  <c r="R94" i="3"/>
  <c r="N94" i="3"/>
  <c r="N106" i="3"/>
  <c r="R106" i="3"/>
  <c r="N190" i="3"/>
  <c r="R190" i="3"/>
  <c r="N247" i="3"/>
  <c r="R247" i="3"/>
  <c r="N100" i="3"/>
  <c r="R100" i="3"/>
  <c r="R99" i="3"/>
  <c r="N99" i="3"/>
  <c r="N171" i="3"/>
  <c r="R171" i="3"/>
  <c r="R191" i="3"/>
  <c r="N191" i="3"/>
  <c r="R227" i="3"/>
  <c r="N227" i="3"/>
  <c r="N119" i="3"/>
  <c r="R119" i="3"/>
  <c r="N21" i="3"/>
  <c r="R21" i="3"/>
  <c r="N303" i="3"/>
  <c r="R303" i="3"/>
  <c r="N127" i="3"/>
  <c r="R127" i="3"/>
  <c r="R261" i="11"/>
  <c r="N261" i="11"/>
  <c r="R31" i="11"/>
  <c r="N89" i="11"/>
  <c r="R89" i="11"/>
  <c r="N32" i="11"/>
  <c r="R32" i="11"/>
  <c r="R185" i="11"/>
  <c r="N185" i="11"/>
  <c r="R23" i="11"/>
  <c r="N23" i="11"/>
  <c r="R320" i="11"/>
  <c r="N320" i="11"/>
  <c r="R326" i="11"/>
  <c r="N326" i="11"/>
  <c r="R302" i="11"/>
  <c r="N302" i="11"/>
  <c r="R119" i="11"/>
  <c r="N119" i="11"/>
  <c r="R270" i="11"/>
  <c r="N270" i="11"/>
  <c r="R130" i="11"/>
  <c r="N130" i="11"/>
  <c r="N22" i="11"/>
  <c r="R22" i="11"/>
  <c r="R265" i="11"/>
  <c r="N265" i="11"/>
  <c r="N110" i="11"/>
  <c r="R110" i="11"/>
  <c r="R266" i="11"/>
  <c r="R105" i="11"/>
  <c r="R88" i="11"/>
  <c r="N88" i="11"/>
  <c r="R238" i="11"/>
  <c r="N238" i="11"/>
  <c r="N189" i="11"/>
  <c r="R189" i="11"/>
  <c r="N170" i="11"/>
  <c r="R170" i="11"/>
  <c r="N84" i="11"/>
  <c r="R84" i="11"/>
  <c r="N216" i="3"/>
  <c r="R216" i="3"/>
  <c r="N262" i="3"/>
  <c r="R262" i="3"/>
  <c r="N233" i="3"/>
  <c r="R233" i="3"/>
  <c r="N221" i="3"/>
  <c r="R221" i="3"/>
  <c r="R205" i="3"/>
  <c r="N205" i="3"/>
  <c r="N29" i="3"/>
  <c r="R29" i="3"/>
  <c r="N154" i="3"/>
  <c r="R154" i="3"/>
  <c r="R214" i="3"/>
  <c r="N214" i="3"/>
  <c r="N300" i="3"/>
  <c r="R300" i="3"/>
  <c r="N264" i="3"/>
  <c r="R264" i="3"/>
  <c r="R260" i="3"/>
  <c r="N260" i="3"/>
  <c r="R157" i="3"/>
  <c r="N157" i="3"/>
  <c r="N112" i="3"/>
  <c r="R112" i="3"/>
  <c r="N253" i="3"/>
  <c r="R253" i="3"/>
  <c r="N113" i="3"/>
  <c r="R113" i="3"/>
  <c r="N64" i="3"/>
  <c r="R64" i="3"/>
  <c r="R309" i="3"/>
  <c r="N309" i="3"/>
  <c r="N219" i="3"/>
  <c r="R219" i="3"/>
  <c r="R268" i="3"/>
  <c r="N268" i="3"/>
  <c r="N117" i="3"/>
  <c r="R117" i="3"/>
  <c r="N65" i="3"/>
  <c r="R65" i="3"/>
  <c r="N109" i="3"/>
  <c r="R109" i="3"/>
  <c r="N174" i="3"/>
  <c r="R174" i="3"/>
  <c r="N186" i="3"/>
  <c r="R186" i="3"/>
  <c r="N32" i="3"/>
  <c r="R32" i="3"/>
  <c r="N304" i="3"/>
  <c r="R304" i="3"/>
  <c r="N295" i="3"/>
  <c r="R295" i="3"/>
  <c r="N90" i="3"/>
  <c r="R90" i="3"/>
  <c r="N104" i="3"/>
  <c r="R104" i="3"/>
  <c r="R123" i="3"/>
  <c r="N123" i="3"/>
  <c r="N215" i="3"/>
  <c r="R215" i="3"/>
  <c r="N256" i="3"/>
  <c r="R256" i="3"/>
  <c r="N40" i="3"/>
  <c r="R40" i="3"/>
  <c r="N158" i="3"/>
  <c r="R158" i="3"/>
  <c r="N110" i="3"/>
  <c r="R110" i="3"/>
  <c r="R47" i="3"/>
  <c r="N47" i="3"/>
  <c r="N81" i="3"/>
  <c r="R81" i="3"/>
  <c r="R301" i="3"/>
  <c r="N301" i="3"/>
  <c r="N77" i="3"/>
  <c r="R77" i="3"/>
  <c r="N152" i="3"/>
  <c r="R152" i="3"/>
  <c r="R115" i="3"/>
  <c r="N115" i="3"/>
  <c r="R197" i="3"/>
  <c r="N197" i="3"/>
  <c r="R66" i="3"/>
  <c r="N66" i="3"/>
  <c r="N307" i="11"/>
  <c r="R307" i="11"/>
  <c r="N95" i="11"/>
  <c r="R95" i="11"/>
  <c r="N224" i="11"/>
  <c r="R224" i="11"/>
  <c r="R155" i="11"/>
  <c r="N155" i="11"/>
  <c r="R222" i="11"/>
  <c r="N222" i="11"/>
  <c r="N221" i="11"/>
  <c r="R221" i="11"/>
  <c r="N199" i="11"/>
  <c r="R199" i="11"/>
  <c r="N138" i="11"/>
  <c r="R138" i="11"/>
  <c r="N236" i="11"/>
  <c r="R142" i="11"/>
  <c r="N142" i="11"/>
  <c r="R190" i="11"/>
  <c r="N113" i="11"/>
  <c r="R113" i="11"/>
  <c r="R42" i="11"/>
  <c r="N42" i="11"/>
  <c r="N234" i="11"/>
  <c r="R234" i="11"/>
  <c r="N67" i="11"/>
  <c r="R67" i="11"/>
  <c r="N63" i="11"/>
  <c r="R63" i="11"/>
  <c r="R280" i="11"/>
  <c r="N280" i="11"/>
  <c r="N251" i="11"/>
  <c r="R251" i="11"/>
  <c r="N132" i="11"/>
  <c r="N143" i="11"/>
  <c r="R143" i="11"/>
  <c r="N70" i="11"/>
  <c r="N242" i="11"/>
  <c r="R242" i="11"/>
  <c r="R301" i="11"/>
  <c r="N301" i="11"/>
  <c r="N18" i="3"/>
  <c r="N120" i="11" l="1"/>
  <c r="N259" i="11"/>
  <c r="N305" i="11"/>
  <c r="N297" i="11"/>
  <c r="R34" i="11"/>
  <c r="R308" i="11"/>
  <c r="R171" i="11"/>
  <c r="R87" i="11"/>
  <c r="R25" i="11"/>
  <c r="R322" i="11"/>
  <c r="R283" i="11"/>
  <c r="N282" i="11"/>
  <c r="R184" i="11"/>
  <c r="R152" i="11"/>
  <c r="R136" i="11"/>
  <c r="N159" i="11"/>
  <c r="N129" i="11"/>
  <c r="R314" i="11"/>
  <c r="N217" i="11"/>
  <c r="N30" i="11"/>
  <c r="R21" i="11"/>
  <c r="R50" i="11"/>
  <c r="R106" i="11"/>
  <c r="N312" i="11"/>
  <c r="R277" i="11"/>
  <c r="N263" i="11"/>
  <c r="N209" i="11"/>
  <c r="N151" i="11"/>
  <c r="R108" i="11"/>
  <c r="R231" i="11"/>
  <c r="R49" i="11"/>
  <c r="R140" i="11"/>
  <c r="N198" i="11"/>
  <c r="N227" i="11"/>
  <c r="N26" i="11"/>
  <c r="N191" i="11"/>
  <c r="R318" i="11"/>
  <c r="N205" i="11"/>
  <c r="R202" i="11"/>
  <c r="N323" i="11"/>
  <c r="N328" i="11"/>
  <c r="R117" i="11"/>
  <c r="N64" i="11"/>
  <c r="N294" i="11"/>
  <c r="R214" i="11"/>
  <c r="N68" i="11"/>
  <c r="N76" i="11"/>
  <c r="N288" i="11"/>
  <c r="N61" i="11"/>
  <c r="N59" i="11"/>
  <c r="N82" i="11"/>
  <c r="R148" i="11"/>
  <c r="R309" i="11"/>
  <c r="N134" i="11"/>
  <c r="R55" i="11"/>
  <c r="R249" i="11"/>
  <c r="N146" i="11"/>
  <c r="R93" i="11"/>
  <c r="R229" i="11"/>
  <c r="N45" i="11"/>
  <c r="N285" i="11"/>
  <c r="N272" i="11"/>
  <c r="R153" i="11"/>
  <c r="R321" i="11"/>
  <c r="R218" i="11"/>
  <c r="N102" i="11"/>
  <c r="R69" i="11"/>
  <c r="N94" i="11"/>
  <c r="R48" i="11"/>
  <c r="N177" i="11"/>
  <c r="N225" i="11"/>
  <c r="N62" i="11"/>
  <c r="R112" i="11"/>
  <c r="R115" i="11"/>
  <c r="N335" i="11"/>
  <c r="R313" i="11"/>
  <c r="N54" i="11"/>
  <c r="R175" i="11"/>
  <c r="N135" i="11"/>
  <c r="R284" i="11"/>
  <c r="N306" i="11"/>
  <c r="R65" i="11"/>
  <c r="N300" i="11"/>
  <c r="R116" i="11"/>
  <c r="N274" i="11"/>
  <c r="N336" i="11"/>
  <c r="N337" i="11"/>
  <c r="R197" i="11"/>
  <c r="R258" i="11"/>
  <c r="N256" i="11"/>
  <c r="N275" i="11"/>
  <c r="N99" i="11"/>
  <c r="R186" i="11"/>
  <c r="N192" i="11"/>
  <c r="N118" i="11"/>
  <c r="R103" i="11"/>
  <c r="N268" i="11"/>
  <c r="N241" i="11"/>
  <c r="R219" i="11"/>
  <c r="N71" i="11"/>
  <c r="N267" i="11"/>
  <c r="N157" i="11"/>
  <c r="N208" i="11"/>
  <c r="N183" i="11"/>
  <c r="N212" i="11"/>
  <c r="R114" i="11"/>
  <c r="R176" i="11"/>
  <c r="N291" i="11"/>
  <c r="N139" i="11"/>
  <c r="R330" i="11"/>
  <c r="R83" i="11"/>
  <c r="N107" i="11"/>
  <c r="N72" i="11"/>
  <c r="R47" i="11"/>
  <c r="N201" i="11"/>
  <c r="N167" i="11"/>
  <c r="R56" i="11"/>
  <c r="R244" i="11"/>
  <c r="R223" i="11"/>
  <c r="N290" i="11"/>
  <c r="N327" i="11"/>
  <c r="N122" i="11"/>
  <c r="R215" i="11"/>
  <c r="N145" i="11"/>
  <c r="R164" i="11"/>
  <c r="R162" i="11"/>
  <c r="R36" i="11"/>
  <c r="N289" i="11"/>
  <c r="N46" i="11"/>
  <c r="R213" i="11"/>
  <c r="N295" i="11"/>
  <c r="R53" i="11"/>
  <c r="N75" i="11"/>
  <c r="R127" i="11"/>
  <c r="N273" i="11"/>
  <c r="N160" i="11"/>
  <c r="N141" i="11"/>
  <c r="N287" i="11"/>
  <c r="R156" i="11"/>
  <c r="N331" i="11"/>
  <c r="R220" i="11"/>
  <c r="N27" i="11"/>
  <c r="R243" i="11"/>
  <c r="N206" i="11"/>
  <c r="N278" i="11"/>
  <c r="N240" i="11"/>
  <c r="N28" i="11"/>
  <c r="R149" i="11"/>
  <c r="N52" i="11"/>
  <c r="R168" i="11"/>
  <c r="R78" i="11"/>
  <c r="N200" i="11"/>
  <c r="R165" i="11"/>
  <c r="N44" i="11"/>
  <c r="R57" i="11"/>
  <c r="N58" i="11"/>
  <c r="R182" i="11"/>
  <c r="N233" i="11"/>
  <c r="R51" i="11"/>
  <c r="N304" i="11"/>
  <c r="R239" i="11"/>
  <c r="N90" i="11"/>
  <c r="N316" i="11"/>
  <c r="N271" i="11"/>
  <c r="R147" i="11"/>
  <c r="N276" i="11"/>
  <c r="N123" i="11"/>
  <c r="R281" i="11"/>
  <c r="R172" i="11"/>
  <c r="R333" i="11"/>
  <c r="N37" i="11"/>
  <c r="R228" i="11"/>
  <c r="R74" i="11"/>
  <c r="R194" i="11"/>
  <c r="N264" i="11"/>
  <c r="R40" i="11"/>
  <c r="N286" i="11"/>
  <c r="R111" i="11"/>
  <c r="R133" i="11"/>
  <c r="R319" i="11"/>
  <c r="N188" i="11"/>
  <c r="R98" i="11"/>
  <c r="N334" i="11"/>
  <c r="E7" i="3"/>
  <c r="P297" i="8"/>
  <c r="L297" i="8"/>
  <c r="L228" i="8"/>
  <c r="P228" i="8"/>
  <c r="L285" i="8"/>
  <c r="P285" i="8"/>
  <c r="P281" i="8"/>
  <c r="L281" i="8"/>
  <c r="P40" i="8"/>
  <c r="L40" i="8"/>
  <c r="P331" i="8"/>
  <c r="L331" i="8"/>
  <c r="P122" i="8"/>
  <c r="L122" i="8"/>
  <c r="L88" i="8"/>
  <c r="P88" i="8"/>
  <c r="L339" i="8"/>
  <c r="P339" i="8"/>
  <c r="P177" i="8"/>
  <c r="L177" i="8"/>
  <c r="L112" i="8"/>
  <c r="P112" i="8"/>
  <c r="L170" i="8"/>
  <c r="P170" i="8"/>
  <c r="P269" i="8"/>
  <c r="L269" i="8"/>
  <c r="L204" i="8"/>
  <c r="P204" i="8"/>
  <c r="P220" i="8"/>
  <c r="L220" i="8"/>
  <c r="L278" i="8"/>
  <c r="P278" i="8"/>
  <c r="L81" i="8"/>
  <c r="P81" i="8"/>
  <c r="P280" i="8"/>
  <c r="L280" i="8"/>
  <c r="P174" i="8"/>
  <c r="L174" i="8"/>
  <c r="P104" i="8"/>
  <c r="L104" i="8"/>
  <c r="L80" i="8"/>
  <c r="P80" i="8"/>
  <c r="P147" i="8"/>
  <c r="L147" i="8"/>
  <c r="L163" i="8"/>
  <c r="P163" i="8"/>
  <c r="L111" i="8"/>
  <c r="P111" i="8"/>
  <c r="P23" i="8"/>
  <c r="L23" i="8"/>
  <c r="P253" i="8"/>
  <c r="L253" i="8"/>
  <c r="L190" i="8"/>
  <c r="P190" i="8"/>
  <c r="L273" i="8"/>
  <c r="P273" i="8"/>
  <c r="P59" i="8"/>
  <c r="L59" i="8"/>
  <c r="L79" i="8"/>
  <c r="P79" i="8"/>
  <c r="L216" i="8"/>
  <c r="P216" i="8"/>
  <c r="P32" i="8"/>
  <c r="L32" i="8"/>
  <c r="P290" i="8"/>
  <c r="L290" i="8"/>
  <c r="L98" i="8"/>
  <c r="P98" i="8"/>
  <c r="L50" i="8"/>
  <c r="P50" i="8"/>
  <c r="L313" i="8"/>
  <c r="P313" i="8"/>
  <c r="P191" i="8"/>
  <c r="L191" i="8"/>
  <c r="P21" i="8"/>
  <c r="L21" i="8"/>
  <c r="F8" i="8"/>
  <c r="G9" i="8" s="1"/>
  <c r="P38" i="8"/>
  <c r="L38" i="8"/>
  <c r="P227" i="8"/>
  <c r="L227" i="8"/>
  <c r="P134" i="8"/>
  <c r="L134" i="8"/>
  <c r="P303" i="8"/>
  <c r="L303" i="8"/>
  <c r="P129" i="8"/>
  <c r="L129" i="8"/>
  <c r="L195" i="8"/>
  <c r="P195" i="8"/>
  <c r="L324" i="8"/>
  <c r="P324" i="8"/>
  <c r="P312" i="8"/>
  <c r="L312" i="8"/>
  <c r="L338" i="8"/>
  <c r="P338" i="8"/>
  <c r="P49" i="8"/>
  <c r="L49" i="8"/>
  <c r="L64" i="8"/>
  <c r="P64" i="8"/>
  <c r="L25" i="8"/>
  <c r="P25" i="8"/>
  <c r="P291" i="8"/>
  <c r="L291" i="8"/>
  <c r="P41" i="8"/>
  <c r="L41" i="8"/>
  <c r="P152" i="8"/>
  <c r="L152" i="8"/>
  <c r="P78" i="8"/>
  <c r="L78" i="8"/>
  <c r="P27" i="8"/>
  <c r="L27" i="8"/>
  <c r="P176" i="8"/>
  <c r="L176" i="8"/>
  <c r="L137" i="8"/>
  <c r="P137" i="8"/>
  <c r="P293" i="8"/>
  <c r="L293" i="8"/>
  <c r="L337" i="8"/>
  <c r="P337" i="8"/>
  <c r="P100" i="8"/>
  <c r="L100" i="8"/>
  <c r="L200" i="8"/>
  <c r="P200" i="8"/>
  <c r="L89" i="8"/>
  <c r="P89" i="8"/>
  <c r="L214" i="8"/>
  <c r="P214" i="8"/>
  <c r="P72" i="8"/>
  <c r="L72" i="8"/>
  <c r="L311" i="8"/>
  <c r="P311" i="8"/>
  <c r="L48" i="8"/>
  <c r="P48" i="8"/>
  <c r="P121" i="8"/>
  <c r="L121" i="8"/>
  <c r="L146" i="8"/>
  <c r="P146" i="8"/>
  <c r="P82" i="8"/>
  <c r="L82" i="8"/>
  <c r="P230" i="8"/>
  <c r="L230" i="8"/>
  <c r="L68" i="8"/>
  <c r="P68" i="8"/>
  <c r="P244" i="8"/>
  <c r="L244" i="8"/>
  <c r="P124" i="8"/>
  <c r="L124" i="8"/>
  <c r="L36" i="8"/>
  <c r="P36" i="8"/>
  <c r="L179" i="8"/>
  <c r="P179" i="8"/>
  <c r="P33" i="8"/>
  <c r="L33" i="8"/>
  <c r="P240" i="8"/>
  <c r="L240" i="8"/>
  <c r="P212" i="8"/>
  <c r="L212" i="8"/>
  <c r="L305" i="8"/>
  <c r="P305" i="8"/>
  <c r="L217" i="8"/>
  <c r="P217" i="8"/>
  <c r="L24" i="8"/>
  <c r="P24" i="8"/>
  <c r="L263" i="8"/>
  <c r="P263" i="8"/>
  <c r="P241" i="8"/>
  <c r="L241" i="8"/>
  <c r="L233" i="8"/>
  <c r="P233" i="8"/>
  <c r="L141" i="8"/>
  <c r="P141" i="8"/>
  <c r="L106" i="8"/>
  <c r="P106" i="8"/>
  <c r="L231" i="8"/>
  <c r="P231" i="8"/>
  <c r="P103" i="8"/>
  <c r="L103" i="8"/>
  <c r="L266" i="8"/>
  <c r="P266" i="8"/>
  <c r="P210" i="8"/>
  <c r="L210" i="8"/>
  <c r="L222" i="8"/>
  <c r="P222" i="8"/>
  <c r="P194" i="8"/>
  <c r="L194" i="8"/>
  <c r="L86" i="8"/>
  <c r="P86" i="8"/>
  <c r="L107" i="8"/>
  <c r="P107" i="8"/>
  <c r="P207" i="8"/>
  <c r="L207" i="8"/>
  <c r="L87" i="8"/>
  <c r="P87" i="8"/>
  <c r="L226" i="8"/>
  <c r="P226" i="8"/>
  <c r="P274" i="8"/>
  <c r="L274" i="8"/>
  <c r="P235" i="8"/>
  <c r="L235" i="8"/>
  <c r="P282" i="8"/>
  <c r="L282" i="8"/>
  <c r="L205" i="8"/>
  <c r="P205" i="8"/>
  <c r="L206" i="8"/>
  <c r="P206" i="8"/>
  <c r="P199" i="8"/>
  <c r="L199" i="8"/>
  <c r="L83" i="8"/>
  <c r="P83" i="8"/>
  <c r="L168" i="8"/>
  <c r="P168" i="8"/>
  <c r="P127" i="8"/>
  <c r="L127" i="8"/>
  <c r="L162" i="8"/>
  <c r="P162" i="8"/>
  <c r="P284" i="8"/>
  <c r="L284" i="8"/>
  <c r="L157" i="8"/>
  <c r="P157" i="8"/>
  <c r="P66" i="8"/>
  <c r="L66" i="8"/>
  <c r="P251" i="8"/>
  <c r="L251" i="8"/>
  <c r="L321" i="8"/>
  <c r="P321" i="8"/>
  <c r="L187" i="8"/>
  <c r="P187" i="8"/>
  <c r="L119" i="8"/>
  <c r="P119" i="8"/>
  <c r="P245" i="8"/>
  <c r="L245" i="8"/>
  <c r="L301" i="8"/>
  <c r="P301" i="8"/>
  <c r="L128" i="8"/>
  <c r="P128" i="8"/>
  <c r="P247" i="8"/>
  <c r="L247" i="8"/>
  <c r="L286" i="8"/>
  <c r="P286" i="8"/>
  <c r="L314" i="8"/>
  <c r="P314" i="8"/>
  <c r="P62" i="8"/>
  <c r="L62" i="8"/>
  <c r="L237" i="8"/>
  <c r="P237" i="8"/>
  <c r="L260" i="8"/>
  <c r="P260" i="8"/>
  <c r="P75" i="8"/>
  <c r="L75" i="8"/>
  <c r="L232" i="8"/>
  <c r="P232" i="8"/>
  <c r="L306" i="8"/>
  <c r="P306" i="8"/>
  <c r="P316" i="8"/>
  <c r="L316" i="8"/>
  <c r="P257" i="8"/>
  <c r="L257" i="8"/>
  <c r="L99" i="8"/>
  <c r="P99" i="8"/>
  <c r="L46" i="8"/>
  <c r="P46" i="8"/>
  <c r="P151" i="8"/>
  <c r="L151" i="8"/>
  <c r="L249" i="8"/>
  <c r="P249" i="8"/>
  <c r="P334" i="8"/>
  <c r="L334" i="8"/>
  <c r="L224" i="8"/>
  <c r="P224" i="8"/>
  <c r="P186" i="8"/>
  <c r="L186" i="8"/>
  <c r="P47" i="8"/>
  <c r="L47" i="8"/>
  <c r="L333" i="8"/>
  <c r="P333" i="8"/>
  <c r="P164" i="8"/>
  <c r="L164" i="8"/>
  <c r="P109" i="8"/>
  <c r="L109" i="8"/>
  <c r="L73" i="8"/>
  <c r="P73" i="8"/>
  <c r="L29" i="8"/>
  <c r="P29" i="8"/>
  <c r="P57" i="8"/>
  <c r="L57" i="8"/>
  <c r="L335" i="8"/>
  <c r="P335" i="8"/>
  <c r="L135" i="8"/>
  <c r="P135" i="8"/>
  <c r="P271" i="8"/>
  <c r="L271" i="8"/>
  <c r="L117" i="8"/>
  <c r="P117" i="8"/>
  <c r="L93" i="8"/>
  <c r="P93" i="8"/>
  <c r="L118" i="8"/>
  <c r="P118" i="8"/>
  <c r="L181" i="8"/>
  <c r="P181" i="8"/>
  <c r="L154" i="8"/>
  <c r="P154" i="8"/>
  <c r="P341" i="8"/>
  <c r="L341" i="8"/>
  <c r="L28" i="8"/>
  <c r="P28" i="8"/>
  <c r="P296" i="8"/>
  <c r="L296" i="8"/>
  <c r="L308" i="8"/>
  <c r="P308" i="8"/>
  <c r="L196" i="8"/>
  <c r="P196" i="8"/>
  <c r="P223" i="8"/>
  <c r="L223" i="8"/>
  <c r="L166" i="8"/>
  <c r="P166" i="8"/>
  <c r="L211" i="8"/>
  <c r="P211" i="8"/>
  <c r="L44" i="8"/>
  <c r="P44" i="8"/>
  <c r="P139" i="8"/>
  <c r="L139" i="8"/>
  <c r="P105" i="8"/>
  <c r="L105" i="8"/>
  <c r="L94" i="8"/>
  <c r="P94" i="8"/>
  <c r="P165" i="8"/>
  <c r="L165" i="8"/>
  <c r="P136" i="8"/>
  <c r="L136" i="8"/>
  <c r="P101" i="8"/>
  <c r="L101" i="8"/>
  <c r="P255" i="8"/>
  <c r="L255" i="8"/>
  <c r="L326" i="8"/>
  <c r="P326" i="8"/>
  <c r="P156" i="8"/>
  <c r="L156" i="8"/>
  <c r="L242" i="8"/>
  <c r="P242" i="8"/>
  <c r="L283" i="8"/>
  <c r="P283" i="8"/>
  <c r="L65" i="8"/>
  <c r="P65" i="8"/>
  <c r="P125" i="8"/>
  <c r="L125" i="8"/>
  <c r="P302" i="8"/>
  <c r="L302" i="8"/>
  <c r="L67" i="8"/>
  <c r="P67" i="8"/>
  <c r="P315" i="8"/>
  <c r="L315" i="8"/>
  <c r="P329" i="8"/>
  <c r="L329" i="8"/>
  <c r="P169" i="8"/>
  <c r="L169" i="8"/>
  <c r="L116" i="8"/>
  <c r="P116" i="8"/>
  <c r="P91" i="8"/>
  <c r="L91" i="8"/>
  <c r="P287" i="8"/>
  <c r="L287" i="8"/>
  <c r="P142" i="8"/>
  <c r="L142" i="8"/>
  <c r="L192" i="8"/>
  <c r="P192" i="8"/>
  <c r="P202" i="8"/>
  <c r="L202" i="8"/>
  <c r="L63" i="8"/>
  <c r="P63" i="8"/>
  <c r="P330" i="8"/>
  <c r="L330" i="8"/>
  <c r="P167" i="8"/>
  <c r="L167" i="8"/>
  <c r="P213" i="8"/>
  <c r="L213" i="8"/>
  <c r="P108" i="8"/>
  <c r="L108" i="8"/>
  <c r="L173" i="8"/>
  <c r="P173" i="8"/>
  <c r="L58" i="8"/>
  <c r="P58" i="8"/>
  <c r="L53" i="8"/>
  <c r="P53" i="8"/>
  <c r="P268" i="8"/>
  <c r="L268" i="8"/>
  <c r="L131" i="8"/>
  <c r="P131" i="8"/>
  <c r="P197" i="8"/>
  <c r="L197" i="8"/>
  <c r="P35" i="8"/>
  <c r="L35" i="8"/>
  <c r="L270" i="8"/>
  <c r="P270" i="8"/>
  <c r="L254" i="8"/>
  <c r="P254" i="8"/>
  <c r="P85" i="8"/>
  <c r="L85" i="8"/>
  <c r="L279" i="8"/>
  <c r="P279" i="8"/>
  <c r="P120" i="8"/>
  <c r="L120" i="8"/>
  <c r="L110" i="8"/>
  <c r="P110" i="8"/>
  <c r="P54" i="8"/>
  <c r="L54" i="8"/>
  <c r="P307" i="8"/>
  <c r="L307" i="8"/>
  <c r="P252" i="8"/>
  <c r="L252" i="8"/>
  <c r="L332" i="8"/>
  <c r="P332" i="8"/>
  <c r="P31" i="8"/>
  <c r="L31" i="8"/>
  <c r="L198" i="8"/>
  <c r="P198" i="8"/>
  <c r="L56" i="8"/>
  <c r="P56" i="8"/>
  <c r="L22" i="8"/>
  <c r="P22" i="8"/>
  <c r="L159" i="8"/>
  <c r="P159" i="8"/>
  <c r="L234" i="8"/>
  <c r="P234" i="8"/>
  <c r="P184" i="8"/>
  <c r="L184" i="8"/>
  <c r="L69" i="8"/>
  <c r="P69" i="8"/>
  <c r="L42" i="8"/>
  <c r="P42" i="8"/>
  <c r="P300" i="8"/>
  <c r="L300" i="8"/>
  <c r="P295" i="8"/>
  <c r="L295" i="8"/>
  <c r="L236" i="8"/>
  <c r="P236" i="8"/>
  <c r="P113" i="8"/>
  <c r="L113" i="8"/>
  <c r="L74" i="8"/>
  <c r="P74" i="8"/>
  <c r="L325" i="8"/>
  <c r="P325" i="8"/>
  <c r="P256" i="8"/>
  <c r="L256" i="8"/>
  <c r="L261" i="8"/>
  <c r="P261" i="8"/>
  <c r="L114" i="8"/>
  <c r="P114" i="8"/>
  <c r="P130" i="8"/>
  <c r="L130" i="8"/>
  <c r="L126" i="8"/>
  <c r="P126" i="8"/>
  <c r="L133" i="8"/>
  <c r="P133" i="8"/>
  <c r="P221" i="8"/>
  <c r="L221" i="8"/>
  <c r="P294" i="8"/>
  <c r="L294" i="8"/>
  <c r="P304" i="8"/>
  <c r="L304" i="8"/>
  <c r="L148" i="8"/>
  <c r="P148" i="8"/>
  <c r="P319" i="8"/>
  <c r="L319" i="8"/>
  <c r="P323" i="8"/>
  <c r="L323" i="8"/>
  <c r="P201" i="8"/>
  <c r="L201" i="8"/>
  <c r="L208" i="8"/>
  <c r="P208" i="8"/>
  <c r="P320" i="8"/>
  <c r="L320" i="8"/>
  <c r="L246" i="8"/>
  <c r="P246" i="8"/>
  <c r="L123" i="8"/>
  <c r="P123" i="8"/>
  <c r="L277" i="8"/>
  <c r="P277" i="8"/>
  <c r="P160" i="8"/>
  <c r="L160" i="8"/>
  <c r="L318" i="8"/>
  <c r="P318" i="8"/>
  <c r="P132" i="8"/>
  <c r="L132" i="8"/>
  <c r="L327" i="8"/>
  <c r="P327" i="8"/>
  <c r="L76" i="8"/>
  <c r="P76" i="8"/>
  <c r="L171" i="8"/>
  <c r="P171" i="8"/>
  <c r="P26" i="8"/>
  <c r="L26" i="8"/>
  <c r="L96" i="8"/>
  <c r="P96" i="8"/>
  <c r="L60" i="8"/>
  <c r="P60" i="8"/>
  <c r="P153" i="8"/>
  <c r="L153" i="8"/>
  <c r="L250" i="8"/>
  <c r="P250" i="8"/>
  <c r="P71" i="8"/>
  <c r="L71" i="8"/>
  <c r="L209" i="8"/>
  <c r="P209" i="8"/>
  <c r="P61" i="8"/>
  <c r="L61" i="8"/>
  <c r="P239" i="8"/>
  <c r="L239" i="8"/>
  <c r="P52" i="8"/>
  <c r="L52" i="8"/>
  <c r="P189" i="8"/>
  <c r="L189" i="8"/>
  <c r="P292" i="8"/>
  <c r="L292" i="8"/>
  <c r="L84" i="8"/>
  <c r="P84" i="8"/>
  <c r="P143" i="8"/>
  <c r="L143" i="8"/>
  <c r="P95" i="8"/>
  <c r="L95" i="8"/>
  <c r="L225" i="8"/>
  <c r="P225" i="8"/>
  <c r="L218" i="8"/>
  <c r="P218" i="8"/>
  <c r="L328" i="8"/>
  <c r="P328" i="8"/>
  <c r="L55" i="8"/>
  <c r="P55" i="8"/>
  <c r="L175" i="8"/>
  <c r="P175" i="8"/>
  <c r="P150" i="8"/>
  <c r="L150" i="8"/>
  <c r="L138" i="8"/>
  <c r="P138" i="8"/>
  <c r="L77" i="8"/>
  <c r="P77" i="8"/>
  <c r="P185" i="8"/>
  <c r="L185" i="8"/>
  <c r="P172" i="8"/>
  <c r="L172" i="8"/>
  <c r="L193" i="8"/>
  <c r="P193" i="8"/>
  <c r="P145" i="8"/>
  <c r="L145" i="8"/>
  <c r="L298" i="8"/>
  <c r="P298" i="8"/>
  <c r="L144" i="8"/>
  <c r="P144" i="8"/>
  <c r="L248" i="8"/>
  <c r="P248" i="8"/>
  <c r="L267" i="8"/>
  <c r="P267" i="8"/>
  <c r="L161" i="8"/>
  <c r="P161" i="8"/>
  <c r="P37" i="8"/>
  <c r="L37" i="8"/>
  <c r="P272" i="8"/>
  <c r="L272" i="8"/>
  <c r="P265" i="8"/>
  <c r="L265" i="8"/>
  <c r="P90" i="8"/>
  <c r="L90" i="8"/>
  <c r="L219" i="8"/>
  <c r="P219" i="8"/>
  <c r="L258" i="8"/>
  <c r="P258" i="8"/>
  <c r="P340" i="8"/>
  <c r="L340" i="8"/>
  <c r="L34" i="8"/>
  <c r="P34" i="8"/>
  <c r="P92" i="8"/>
  <c r="L92" i="8"/>
  <c r="P149" i="8"/>
  <c r="L149" i="8"/>
  <c r="P43" i="8"/>
  <c r="L43" i="8"/>
  <c r="P140" i="8"/>
  <c r="L140" i="8"/>
  <c r="P183" i="8"/>
  <c r="L183" i="8"/>
  <c r="P51" i="8"/>
  <c r="L51" i="8"/>
  <c r="P322" i="8"/>
  <c r="L322" i="8"/>
  <c r="P158" i="8"/>
  <c r="L158" i="8"/>
  <c r="L188" i="8"/>
  <c r="P188" i="8"/>
  <c r="P45" i="8"/>
  <c r="L45" i="8"/>
  <c r="L243" i="8"/>
  <c r="P243" i="8"/>
  <c r="L264" i="8"/>
  <c r="P264" i="8"/>
  <c r="L215" i="8"/>
  <c r="P215" i="8"/>
  <c r="L238" i="8"/>
  <c r="P238" i="8"/>
  <c r="L203" i="8"/>
  <c r="P203" i="8"/>
  <c r="L309" i="8"/>
  <c r="P309" i="8"/>
  <c r="L115" i="8"/>
  <c r="P115" i="8"/>
  <c r="L288" i="8"/>
  <c r="P288" i="8"/>
  <c r="P275" i="8"/>
  <c r="L275" i="8"/>
  <c r="L310" i="8"/>
  <c r="P310" i="8"/>
  <c r="L262" i="8"/>
  <c r="P262" i="8"/>
  <c r="L229" i="8"/>
  <c r="P229" i="8"/>
  <c r="L317" i="8"/>
  <c r="P317" i="8"/>
  <c r="L30" i="8"/>
  <c r="P30" i="8"/>
  <c r="P182" i="8"/>
  <c r="L182" i="8"/>
  <c r="P180" i="8"/>
  <c r="L180" i="8"/>
  <c r="P289" i="8"/>
  <c r="L289" i="8"/>
  <c r="L259" i="8"/>
  <c r="P259" i="8"/>
  <c r="P178" i="8"/>
  <c r="L178" i="8"/>
  <c r="P102" i="8"/>
  <c r="L102" i="8"/>
  <c r="P155" i="8"/>
  <c r="L155" i="8"/>
  <c r="P97" i="8"/>
  <c r="L97" i="8"/>
  <c r="L39" i="8"/>
  <c r="P39" i="8"/>
  <c r="P299" i="8"/>
  <c r="L299" i="8"/>
  <c r="P336" i="8"/>
  <c r="L336" i="8"/>
  <c r="P276" i="8"/>
  <c r="L276" i="8"/>
  <c r="P70" i="8"/>
  <c r="L70" i="8"/>
  <c r="L18" i="8"/>
  <c r="N18" i="11"/>
  <c r="E7" i="11" l="1"/>
  <c r="F4" i="11" s="1"/>
  <c r="H4" i="11" s="1"/>
  <c r="E7" i="8"/>
  <c r="F4" i="3"/>
  <c r="H4" i="3" s="1"/>
  <c r="F5" i="3"/>
  <c r="H5" i="3" s="1"/>
  <c r="F6" i="3"/>
  <c r="H6" i="3" s="1"/>
  <c r="F9" i="3" s="1"/>
  <c r="F5" i="11" l="1"/>
  <c r="H5" i="11" s="1"/>
  <c r="F6" i="11"/>
  <c r="H6" i="11" s="1"/>
  <c r="F9" i="11" s="1"/>
  <c r="F4" i="8"/>
  <c r="H4" i="8" s="1"/>
  <c r="F6" i="8"/>
  <c r="H6" i="8" s="1"/>
  <c r="F9" i="8" s="1"/>
  <c r="F5" i="8"/>
  <c r="H5" i="8" s="1"/>
  <c r="F8" i="3"/>
  <c r="F8" i="11"/>
  <c r="G9" i="11" l="1"/>
  <c r="G9" i="3"/>
</calcChain>
</file>

<file path=xl/sharedStrings.xml><?xml version="1.0" encoding="utf-8"?>
<sst xmlns="http://schemas.openxmlformats.org/spreadsheetml/2006/main" count="4915" uniqueCount="922">
  <si>
    <t>IBVS 6244</t>
  </si>
  <si>
    <t>JAVSO 43, 77</t>
  </si>
  <si>
    <t>JAVSO..45..121</t>
  </si>
  <si>
    <t>JAVSO..44..164</t>
  </si>
  <si>
    <t>0.0053</t>
  </si>
  <si>
    <t>IBVS 6191</t>
  </si>
  <si>
    <t>IBVS 6196</t>
  </si>
  <si>
    <t>VSB 060</t>
  </si>
  <si>
    <t>0.0134</t>
  </si>
  <si>
    <t>EW/KW</t>
  </si>
  <si>
    <t>Epoch =</t>
  </si>
  <si>
    <t>Period =</t>
  </si>
  <si>
    <t>Sum diff² =</t>
  </si>
  <si>
    <t>New Period =</t>
  </si>
  <si>
    <t>Data</t>
  </si>
  <si>
    <t>Source</t>
  </si>
  <si>
    <t>Type</t>
  </si>
  <si>
    <t>ToM</t>
  </si>
  <si>
    <t>error</t>
  </si>
  <si>
    <t>n'</t>
  </si>
  <si>
    <t>n</t>
  </si>
  <si>
    <t>O-C</t>
  </si>
  <si>
    <t>IBVS 937</t>
  </si>
  <si>
    <t>GCVS 4</t>
  </si>
  <si>
    <t>IBVS 4616</t>
  </si>
  <si>
    <t>diff²</t>
  </si>
  <si>
    <t>na</t>
  </si>
  <si>
    <t/>
  </si>
  <si>
    <t>IBVS 4222</t>
  </si>
  <si>
    <t>IBVS 5040</t>
  </si>
  <si>
    <t>Original ephemeris</t>
  </si>
  <si>
    <t>Quadfit2 solutions</t>
  </si>
  <si>
    <t>New ephemeris</t>
  </si>
  <si>
    <t>See page A</t>
  </si>
  <si>
    <t>to original ephemeris</t>
  </si>
  <si>
    <t>HJD = A + B.n + C.n²</t>
  </si>
  <si>
    <t xml:space="preserve">a = </t>
  </si>
  <si>
    <t>A =</t>
  </si>
  <si>
    <t xml:space="preserve">da = </t>
  </si>
  <si>
    <t>+/-</t>
  </si>
  <si>
    <t xml:space="preserve">b = </t>
  </si>
  <si>
    <t>B =</t>
  </si>
  <si>
    <t>db =</t>
  </si>
  <si>
    <t>c =</t>
  </si>
  <si>
    <t>C =</t>
  </si>
  <si>
    <t>dc =</t>
  </si>
  <si>
    <t>dY =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</si>
  <si>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</si>
  <si>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</si>
  <si>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</si>
  <si>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</si>
  <si>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</si>
  <si>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</si>
  <si>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</si>
  <si>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New Ephemeris =</t>
  </si>
  <si>
    <t>Linear</t>
  </si>
  <si>
    <t>Quadratic</t>
  </si>
  <si>
    <t>Diethelm R</t>
  </si>
  <si>
    <t>BBSAG Bull.6</t>
  </si>
  <si>
    <t>B</t>
  </si>
  <si>
    <t>BBSAG Bull.7</t>
  </si>
  <si>
    <t>BBSAG Bull.11</t>
  </si>
  <si>
    <t>BBSAG Bull.12</t>
  </si>
  <si>
    <t>BBSAG Bull.18</t>
  </si>
  <si>
    <t>BBSAG Bull.20</t>
  </si>
  <si>
    <t>BBSAG Bull.24</t>
  </si>
  <si>
    <t>BBSAG Bull.29</t>
  </si>
  <si>
    <t>Royer A</t>
  </si>
  <si>
    <t>BBSAG Bull.30</t>
  </si>
  <si>
    <t>BBSAG Bull.32</t>
  </si>
  <si>
    <t>BBSAG Bull.35</t>
  </si>
  <si>
    <t>BBSAG Bull.39</t>
  </si>
  <si>
    <t>BBSAG Bull.85</t>
  </si>
  <si>
    <t>phe</t>
  </si>
  <si>
    <t>V</t>
  </si>
  <si>
    <t>BAV-M 56</t>
  </si>
  <si>
    <t>K</t>
  </si>
  <si>
    <t>BAV-M 59</t>
  </si>
  <si>
    <t>BAV-M 60</t>
  </si>
  <si>
    <t>v</t>
  </si>
  <si>
    <t>ccd</t>
  </si>
  <si>
    <t>Martignoni M</t>
  </si>
  <si>
    <t>BBSAG Bull.118</t>
  </si>
  <si>
    <t>Nelson</t>
  </si>
  <si>
    <t>BBSAG</t>
  </si>
  <si>
    <t>Misc</t>
  </si>
  <si>
    <t>Q. Fit</t>
  </si>
  <si>
    <t>IBVS 5378</t>
  </si>
  <si>
    <t>IBVS 5443</t>
  </si>
  <si>
    <t>I</t>
  </si>
  <si>
    <t>II</t>
  </si>
  <si>
    <t>IBVS</t>
  </si>
  <si>
    <t>IBVS 3078</t>
  </si>
  <si>
    <t>IBVS 3109</t>
  </si>
  <si>
    <t>Quadratic fit</t>
  </si>
  <si>
    <t>IBVS 2793</t>
  </si>
  <si>
    <t>IBVS 2474</t>
  </si>
  <si>
    <t>IBVS 2385</t>
  </si>
  <si>
    <t>IBVS 5494</t>
  </si>
  <si>
    <t>IBVS 5502</t>
  </si>
  <si>
    <t>IBVS 0937</t>
  </si>
  <si>
    <t>IBVS 2202</t>
  </si>
  <si>
    <t>IBVS 5594</t>
  </si>
  <si>
    <t>IBVS 5623</t>
  </si>
  <si>
    <t>Lin.Fit</t>
  </si>
  <si>
    <t>IBVS 5677</t>
  </si>
  <si>
    <t>Or &gt;&gt;&gt;&gt;&gt;&gt;</t>
  </si>
  <si>
    <t>Quad</t>
  </si>
  <si>
    <t>CN And / GSC 02787-01815</t>
  </si>
  <si>
    <t># of data points:</t>
  </si>
  <si>
    <t>IBVS 5672</t>
  </si>
  <si>
    <t xml:space="preserve">IBVS 5736 </t>
  </si>
  <si>
    <t>Date</t>
  </si>
  <si>
    <t>IBVS 5814</t>
  </si>
  <si>
    <t>IBVS 5871</t>
  </si>
  <si>
    <t>IBVS 5875</t>
  </si>
  <si>
    <t>IBVS 5898</t>
  </si>
  <si>
    <t>OEJV 0107</t>
  </si>
  <si>
    <t>Jassur 2006</t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</si>
  <si>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</si>
  <si>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</si>
  <si>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</si>
  <si>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</si>
  <si>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</si>
  <si>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</si>
  <si>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</si>
  <si>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</si>
  <si>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</si>
  <si>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</si>
  <si>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</si>
  <si>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</si>
  <si>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</si>
  <si>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</si>
  <si>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</si>
  <si>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</si>
  <si>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</si>
  <si>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</si>
  <si>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</si>
  <si>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</si>
  <si>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</si>
  <si>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</si>
  <si>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</si>
  <si>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</si>
  <si>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</si>
  <si>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</si>
  <si>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</si>
  <si>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</si>
  <si>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</si>
  <si>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</si>
  <si>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</si>
  <si>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</si>
  <si>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</si>
  <si>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</si>
  <si>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</si>
  <si>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</si>
  <si>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</si>
  <si>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</si>
  <si>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</si>
  <si>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</si>
  <si>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</si>
  <si>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</si>
  <si>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</si>
  <si>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</si>
  <si>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</si>
  <si>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</si>
  <si>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</si>
  <si>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</si>
  <si>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</si>
  <si>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</si>
  <si>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</si>
  <si>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</si>
  <si>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</si>
  <si>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</si>
  <si>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</si>
  <si>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</si>
  <si>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</si>
  <si>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</si>
  <si>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</si>
  <si>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</si>
  <si>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</si>
  <si>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</si>
  <si>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</si>
  <si>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</si>
  <si>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</si>
  <si>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</si>
  <si>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</si>
  <si>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</si>
  <si>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</si>
  <si>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</si>
  <si>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</si>
  <si>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</si>
  <si>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</si>
  <si>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</si>
  <si>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</si>
  <si>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</si>
  <si>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</si>
  <si>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(1983AcA....33..345K)</t>
  </si>
  <si>
    <t>pg</t>
  </si>
  <si>
    <t>pe</t>
  </si>
  <si>
    <t>2001AJ....122.3436</t>
  </si>
  <si>
    <t>vis?</t>
  </si>
  <si>
    <t>IBVS 5938</t>
  </si>
  <si>
    <t>van Hamme 2001</t>
  </si>
  <si>
    <t>Samec 1998</t>
  </si>
  <si>
    <t>(Kauzny 1981)</t>
  </si>
  <si>
    <t>Kaluzny, J., 1983, Acta Astronomica, 33,.345</t>
  </si>
  <si>
    <t>Kaluzny 1983</t>
  </si>
  <si>
    <t>Kaluzny`s fit</t>
  </si>
  <si>
    <t>Weight</t>
  </si>
  <si>
    <t>wt*diff²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</si>
  <si>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</si>
  <si>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</si>
  <si>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</si>
  <si>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</si>
  <si>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</si>
  <si>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</si>
  <si>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</si>
  <si>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</si>
  <si>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</si>
  <si>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</si>
  <si>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</si>
  <si>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</si>
  <si>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</si>
  <si>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</si>
  <si>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</si>
  <si>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</si>
  <si>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5960</t>
  </si>
  <si>
    <t>IBVS 5980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</si>
  <si>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</si>
  <si>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</si>
  <si>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</si>
  <si>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</si>
  <si>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</si>
  <si>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</si>
  <si>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</si>
  <si>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</si>
  <si>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</si>
  <si>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</si>
  <si>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0137</t>
  </si>
  <si>
    <t>??</t>
  </si>
  <si>
    <t>pg, vis</t>
  </si>
  <si>
    <t>PE, CCD</t>
  </si>
  <si>
    <t>Loechel K.</t>
  </si>
  <si>
    <t>M, 457,I,2474,,</t>
  </si>
  <si>
    <t>Haeussler K</t>
  </si>
  <si>
    <t>,,D,Lich,HABZ 79,</t>
  </si>
  <si>
    <t>vis</t>
  </si>
  <si>
    <t>B,0020,I,2474,,</t>
  </si>
  <si>
    <t>G,0003,D,Lich,GEOS 3,</t>
  </si>
  <si>
    <t>Lichtenknecker D</t>
  </si>
  <si>
    <t>D,0029,D,Lich,,</t>
  </si>
  <si>
    <t>D,0031,D,Lich,,</t>
  </si>
  <si>
    <t>D,0034,D,Lich,,</t>
  </si>
  <si>
    <t>Seeds</t>
  </si>
  <si>
    <t>I,2474,I,2474,,</t>
  </si>
  <si>
    <t>Quester W</t>
  </si>
  <si>
    <t>Fernandes M.</t>
  </si>
  <si>
    <t>D,0039,D,0039,,</t>
  </si>
  <si>
    <t>I,3078,I,3078,,</t>
  </si>
  <si>
    <t>Evren S</t>
  </si>
  <si>
    <t>I,3078,I,3109,,</t>
  </si>
  <si>
    <t>Ibanoglu</t>
  </si>
  <si>
    <t>Tunca Z</t>
  </si>
  <si>
    <t>Agerer Franz</t>
  </si>
  <si>
    <t>D,0050,D,0050,,</t>
  </si>
  <si>
    <t>Paschke Anton</t>
  </si>
  <si>
    <t>0,home,,,,Rotse</t>
  </si>
  <si>
    <t>Diethelm Roger</t>
  </si>
  <si>
    <t>B,0122,B,0122,,</t>
  </si>
  <si>
    <t>Guerdemir L</t>
  </si>
  <si>
    <t>I,5443,,,,</t>
  </si>
  <si>
    <t>Nakajima Kazuhir</t>
  </si>
  <si>
    <t>W,0665,J,0040,,</t>
  </si>
  <si>
    <t>W,0695,J,0040,,</t>
  </si>
  <si>
    <t>J,0040,,,,25SC+CV-04</t>
  </si>
  <si>
    <t>Ic</t>
  </si>
  <si>
    <t>J,0046,,,,20SC+CV-04</t>
  </si>
  <si>
    <t>D,0212,I,5941,,Sigma 1603</t>
  </si>
  <si>
    <t>Itoh Hiroshi</t>
  </si>
  <si>
    <t>J,0053,,,,30SC+DSI-Pro</t>
  </si>
  <si>
    <t>Ehrenberger Roma</t>
  </si>
  <si>
    <t>C,0036,E,0107,,96/400 HX516</t>
  </si>
  <si>
    <t>Poddany S</t>
  </si>
  <si>
    <t>C,0037,E,0137,,406mm+ST10</t>
  </si>
  <si>
    <t>-Ir</t>
  </si>
  <si>
    <t>Loechel K. M, 457,I,2474,,</t>
  </si>
  <si>
    <t>Haeussler K ,,D,Lich,HABZ 79,</t>
  </si>
  <si>
    <t>Diethelm R B,0020,I,2474,,</t>
  </si>
  <si>
    <t xml:space="preserve">Royer A </t>
  </si>
  <si>
    <t xml:space="preserve">Lichtenknecker D </t>
  </si>
  <si>
    <t xml:space="preserve">Seeds </t>
  </si>
  <si>
    <t>Quester W D,0034,D,Lich,,</t>
  </si>
  <si>
    <t>Fernandes M. D,0039,D,0039,,</t>
  </si>
  <si>
    <t xml:space="preserve">Evren S </t>
  </si>
  <si>
    <t>Ibanoglu I,3078,I,3109,,</t>
  </si>
  <si>
    <t xml:space="preserve">Tunca Z </t>
  </si>
  <si>
    <t>Ibanoglu I,3078,I,3078,,</t>
  </si>
  <si>
    <t>Agerer Franz D,0050,D,0050,,</t>
  </si>
  <si>
    <t>Paschke Anton 0,home,,,,Rotse</t>
  </si>
  <si>
    <t>Diethelm Roger B,0122,B,0122,,</t>
  </si>
  <si>
    <t>Guerdemir L I,5443,,,,</t>
  </si>
  <si>
    <t xml:space="preserve">Nakajima Kazuhir </t>
  </si>
  <si>
    <t>Agerer Franz D,0212,I,5941,,Sigma 1603</t>
  </si>
  <si>
    <t>Itoh Hiroshi J,0053,,,,30SC+DSI-Pro</t>
  </si>
  <si>
    <t xml:space="preserve">Ehrenberger Roma </t>
  </si>
  <si>
    <t>Poddany S C,0037,E,0137,,406mm+ST10</t>
  </si>
  <si>
    <t>pg/vis</t>
  </si>
  <si>
    <t>IBVS 6042</t>
  </si>
  <si>
    <t>OEJV 0160</t>
  </si>
  <si>
    <t>2013JAVSO..41..122</t>
  </si>
  <si>
    <t>IBVS 6118</t>
  </si>
  <si>
    <t>OEJV 0168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</si>
  <si>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</si>
  <si>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</si>
  <si>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</si>
  <si>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</si>
  <si>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</si>
  <si>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</si>
  <si>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</si>
  <si>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2433570.465 </t>
  </si>
  <si>
    <t> 15.10.1950 23:09 </t>
  </si>
  <si>
    <t> -0.125 </t>
  </si>
  <si>
    <t>P </t>
  </si>
  <si>
    <t> K.Löchel </t>
  </si>
  <si>
    <t> MVS 457 </t>
  </si>
  <si>
    <t>2433913.378 </t>
  </si>
  <si>
    <t> 23.09.1951 21:04 </t>
  </si>
  <si>
    <t> -0.140 </t>
  </si>
  <si>
    <t> W.Zessewitsch </t>
  </si>
  <si>
    <t> AC 170.14 </t>
  </si>
  <si>
    <t>2434279.460 </t>
  </si>
  <si>
    <t> 23.09.1952 23:02 </t>
  </si>
  <si>
    <t> -0.126 </t>
  </si>
  <si>
    <t>2434603.437 </t>
  </si>
  <si>
    <t> 13.08.1953 22:29 </t>
  </si>
  <si>
    <t> -0.102 </t>
  </si>
  <si>
    <t>2434627.511 </t>
  </si>
  <si>
    <t> 07.09.1953 00:15 </t>
  </si>
  <si>
    <t> -0.093 </t>
  </si>
  <si>
    <t>2434653.406 </t>
  </si>
  <si>
    <t> 02.10.1953 21:44 </t>
  </si>
  <si>
    <t> -0.115 </t>
  </si>
  <si>
    <t>2434748.288 </t>
  </si>
  <si>
    <t> 05.01.1954 18:54 </t>
  </si>
  <si>
    <t> -0.105 </t>
  </si>
  <si>
    <t>2434779.283 </t>
  </si>
  <si>
    <t> 05.02.1954 18:47 </t>
  </si>
  <si>
    <t> -0.117 </t>
  </si>
  <si>
    <t>2435400.342 </t>
  </si>
  <si>
    <t> 19.10.1955 20:12 </t>
  </si>
  <si>
    <t> -0.123 </t>
  </si>
  <si>
    <t>2435868.244 </t>
  </si>
  <si>
    <t> 29.01.1957 17:51 </t>
  </si>
  <si>
    <t> -0.103 </t>
  </si>
  <si>
    <t>2436051.526 </t>
  </si>
  <si>
    <t> 01.08.1957 00:37 </t>
  </si>
  <si>
    <t> -0.086 </t>
  </si>
  <si>
    <t>2436102.453 </t>
  </si>
  <si>
    <t> 20.09.1957 22:52 </t>
  </si>
  <si>
    <t> -0.066 </t>
  </si>
  <si>
    <t>2436108.450 </t>
  </si>
  <si>
    <t> 26.09.1957 22:48 </t>
  </si>
  <si>
    <t> -0.085 </t>
  </si>
  <si>
    <t>2436127.386 </t>
  </si>
  <si>
    <t> 15.10.1957 21:15 </t>
  </si>
  <si>
    <t> -0.124 </t>
  </si>
  <si>
    <t>2436399.533 </t>
  </si>
  <si>
    <t> 15.07.1958 00:47 </t>
  </si>
  <si>
    <t> -0.098 </t>
  </si>
  <si>
    <t>2436544.379 </t>
  </si>
  <si>
    <t> 06.12.1958 21:05 </t>
  </si>
  <si>
    <t>2436848.466 </t>
  </si>
  <si>
    <t> 06.10.1959 23:11 </t>
  </si>
  <si>
    <t> -0.072 </t>
  </si>
  <si>
    <t>2436899.366 </t>
  </si>
  <si>
    <t> 26.11.1959 20:47 </t>
  </si>
  <si>
    <t> -0.079 </t>
  </si>
  <si>
    <t>2439056.455 </t>
  </si>
  <si>
    <t> 22.10.1965 22:55 </t>
  </si>
  <si>
    <t> -0.059 </t>
  </si>
  <si>
    <t> K.Häussler </t>
  </si>
  <si>
    <t> HABZ 79 </t>
  </si>
  <si>
    <t>2439057.386 </t>
  </si>
  <si>
    <t> 23.10.1965 21:15 </t>
  </si>
  <si>
    <t> -0.053 </t>
  </si>
  <si>
    <t>2439088.399 </t>
  </si>
  <si>
    <t> 23.11.1965 21:34 </t>
  </si>
  <si>
    <t> -0.047 </t>
  </si>
  <si>
    <t>2439387.581 </t>
  </si>
  <si>
    <t> 19.09.1966 01:56 </t>
  </si>
  <si>
    <t>2439389.442 </t>
  </si>
  <si>
    <t> 20.09.1966 22:36 </t>
  </si>
  <si>
    <t> -0.050 </t>
  </si>
  <si>
    <t>2439443.341 </t>
  </si>
  <si>
    <t> 13.11.1966 20:11 </t>
  </si>
  <si>
    <t>2440151.432 </t>
  </si>
  <si>
    <t> 21.10.1968 22:22 </t>
  </si>
  <si>
    <t> -0.045 </t>
  </si>
  <si>
    <t>2440483.478 </t>
  </si>
  <si>
    <t> 18.09.1969 23:28 </t>
  </si>
  <si>
    <t> -0.051 </t>
  </si>
  <si>
    <t>2441509.4930 </t>
  </si>
  <si>
    <t> 10.07.1972 23:49 </t>
  </si>
  <si>
    <t> -0.0438 </t>
  </si>
  <si>
    <t>E </t>
  </si>
  <si>
    <t>?</t>
  </si>
  <si>
    <t> N.Güdür </t>
  </si>
  <si>
    <t>IBVS 937 </t>
  </si>
  <si>
    <t>2441512.5044 </t>
  </si>
  <si>
    <t> 14.07.1972 00:06 </t>
  </si>
  <si>
    <t> -0.0405 </t>
  </si>
  <si>
    <t>2441567.5746 </t>
  </si>
  <si>
    <t> 07.09.1972 01:47 </t>
  </si>
  <si>
    <t> -0.0425 </t>
  </si>
  <si>
    <t> O.Gülmen </t>
  </si>
  <si>
    <t>2441568.5012 </t>
  </si>
  <si>
    <t> 08.09.1972 00:01 </t>
  </si>
  <si>
    <t> -0.0414 </t>
  </si>
  <si>
    <t>2441577.5278 </t>
  </si>
  <si>
    <t> 17.09.1972 00:40 </t>
  </si>
  <si>
    <t> -0.0393 </t>
  </si>
  <si>
    <t>2441595.344 </t>
  </si>
  <si>
    <t> 04.10.1972 20:15 </t>
  </si>
  <si>
    <t> -0.041 </t>
  </si>
  <si>
    <t>V </t>
  </si>
  <si>
    <t> R.Diethelm </t>
  </si>
  <si>
    <t> BBS 6 </t>
  </si>
  <si>
    <t>2441595.349 </t>
  </si>
  <si>
    <t> 04.10.1972 20:22 </t>
  </si>
  <si>
    <t> -0.036 </t>
  </si>
  <si>
    <t>2441596.278 </t>
  </si>
  <si>
    <t> 05.10.1972 18:40 </t>
  </si>
  <si>
    <t> -0.032 </t>
  </si>
  <si>
    <t>2441598.366 </t>
  </si>
  <si>
    <t> 07.10.1972 20:47 </t>
  </si>
  <si>
    <t> -0.027 </t>
  </si>
  <si>
    <t>2441599.506 </t>
  </si>
  <si>
    <t> 09.10.1972 00:08 </t>
  </si>
  <si>
    <t> -0.044 </t>
  </si>
  <si>
    <t>2441657.358 </t>
  </si>
  <si>
    <t> 05.12.1972 20:35 </t>
  </si>
  <si>
    <t> -0.040 </t>
  </si>
  <si>
    <t> BBS 7 </t>
  </si>
  <si>
    <t>2441664.282 </t>
  </si>
  <si>
    <t> 12.12.1972 18:46 </t>
  </si>
  <si>
    <t> -0.058 </t>
  </si>
  <si>
    <t>2441930.401 </t>
  </si>
  <si>
    <t> 04.09.1973 21:37 </t>
  </si>
  <si>
    <t> BBS 11 </t>
  </si>
  <si>
    <t>2441959.342 </t>
  </si>
  <si>
    <t> 03.10.1973 20:12 </t>
  </si>
  <si>
    <t> -0.028 </t>
  </si>
  <si>
    <t>2441980.398 </t>
  </si>
  <si>
    <t> 24.10.1973 21:33 </t>
  </si>
  <si>
    <t> -0.029 </t>
  </si>
  <si>
    <t>2441981.301 </t>
  </si>
  <si>
    <t> 25.10.1973 19:13 </t>
  </si>
  <si>
    <t> BBS 12 </t>
  </si>
  <si>
    <t>2442036.385 </t>
  </si>
  <si>
    <t> 19.12.1973 21:14 </t>
  </si>
  <si>
    <t> -0.039 </t>
  </si>
  <si>
    <t>2442369.352 </t>
  </si>
  <si>
    <t> 17.11.1974 20:26 </t>
  </si>
  <si>
    <t> BBS 18 </t>
  </si>
  <si>
    <t>2442417.267 </t>
  </si>
  <si>
    <t> 04.01.1975 18:24 </t>
  </si>
  <si>
    <t> -0.034 </t>
  </si>
  <si>
    <t> BBS 20 </t>
  </si>
  <si>
    <t>2442427.232 </t>
  </si>
  <si>
    <t> 14.01.1975 17:34 </t>
  </si>
  <si>
    <t> -0.019 </t>
  </si>
  <si>
    <t>2442740.286 </t>
  </si>
  <si>
    <t> 23.11.1975 18:51 </t>
  </si>
  <si>
    <t> -0.043 </t>
  </si>
  <si>
    <t> BBS 24 </t>
  </si>
  <si>
    <t>2442740.311 </t>
  </si>
  <si>
    <t> 23.11.1975 19:27 </t>
  </si>
  <si>
    <t> -0.018 </t>
  </si>
  <si>
    <t>2442993.450 </t>
  </si>
  <si>
    <t> 02.08.1976 22:48 </t>
  </si>
  <si>
    <t> -0.026 </t>
  </si>
  <si>
    <t> BBS 29 </t>
  </si>
  <si>
    <t>2443065.326 </t>
  </si>
  <si>
    <t> 13.10.1976 19:49 </t>
  </si>
  <si>
    <t> 0.118 </t>
  </si>
  <si>
    <t> A.Royer </t>
  </si>
  <si>
    <t> BBS 30 </t>
  </si>
  <si>
    <t>2443069.357 </t>
  </si>
  <si>
    <t> 17.10.1976 20:34 </t>
  </si>
  <si>
    <t> -0.017 </t>
  </si>
  <si>
    <t> BBS 32 </t>
  </si>
  <si>
    <t>2443094.348 </t>
  </si>
  <si>
    <t> 11.11.1976 20:21 </t>
  </si>
  <si>
    <t> -0.016 </t>
  </si>
  <si>
    <t> GEOS 3 </t>
  </si>
  <si>
    <t>2443138.301 </t>
  </si>
  <si>
    <t> 25.12.1976 19:13 </t>
  </si>
  <si>
    <t> D.Lichtenknecker </t>
  </si>
  <si>
    <t>BAVM 29 </t>
  </si>
  <si>
    <t>2443175.324 </t>
  </si>
  <si>
    <t> 31.01.1977 19:46 </t>
  </si>
  <si>
    <t>2443428.476 </t>
  </si>
  <si>
    <t> 11.10.1977 23:25 </t>
  </si>
  <si>
    <t> -0.023 </t>
  </si>
  <si>
    <t>BAVM 31 </t>
  </si>
  <si>
    <t>2443431.277 </t>
  </si>
  <si>
    <t> 14.10.1977 18:38 </t>
  </si>
  <si>
    <t> 0.001 </t>
  </si>
  <si>
    <t> BBS 35 </t>
  </si>
  <si>
    <t>2443432.462 </t>
  </si>
  <si>
    <t> 15.10.1977 23:05 </t>
  </si>
  <si>
    <t> 0.029 </t>
  </si>
  <si>
    <t>2443435.418 </t>
  </si>
  <si>
    <t> 18.10.1977 22:01 </t>
  </si>
  <si>
    <t>2443791.358 </t>
  </si>
  <si>
    <t> 09.10.1978 20:35 </t>
  </si>
  <si>
    <t> 0.031 </t>
  </si>
  <si>
    <t> BBS 39 </t>
  </si>
  <si>
    <t>2444852.491 </t>
  </si>
  <si>
    <t> 04.09.1981 23:47 </t>
  </si>
  <si>
    <t>BAVM 34 </t>
  </si>
  <si>
    <t>2444881.6483 </t>
  </si>
  <si>
    <t> 04.10.1981 03:33 </t>
  </si>
  <si>
    <t> -0.0145 </t>
  </si>
  <si>
    <t> Seeds &amp; Abernathy </t>
  </si>
  <si>
    <t> PASP 94.1001 </t>
  </si>
  <si>
    <t>2444885.349 </t>
  </si>
  <si>
    <t> 07.10.1981 20:22 </t>
  </si>
  <si>
    <t> W.Quester </t>
  </si>
  <si>
    <t>2444886.7382 </t>
  </si>
  <si>
    <t> 09.10.1981 05:43 </t>
  </si>
  <si>
    <t> -0.0153 </t>
  </si>
  <si>
    <t>2444898.7716 </t>
  </si>
  <si>
    <t> 21.10.1981 06:31 </t>
  </si>
  <si>
    <t>2444899.2182 </t>
  </si>
  <si>
    <t> 21.10.1981 17:14 </t>
  </si>
  <si>
    <t> -0.0307 </t>
  </si>
  <si>
    <t> Yang Yulan </t>
  </si>
  <si>
    <t>IBVS 2202 </t>
  </si>
  <si>
    <t>2444908.2602 </t>
  </si>
  <si>
    <t> 30.10.1981 18:14 </t>
  </si>
  <si>
    <t> -0.0131 </t>
  </si>
  <si>
    <t>2444929.309 </t>
  </si>
  <si>
    <t> 20.11.1981 19:24 </t>
  </si>
  <si>
    <t> -0.021 </t>
  </si>
  <si>
    <t>2444934.1762 </t>
  </si>
  <si>
    <t> 25.11.1981 16:13 </t>
  </si>
  <si>
    <t> -0.0134 </t>
  </si>
  <si>
    <t>2444945.5136 </t>
  </si>
  <si>
    <t> 07.12.1981 00:19 </t>
  </si>
  <si>
    <t> -0.0144 </t>
  </si>
  <si>
    <t>2445197.5060 </t>
  </si>
  <si>
    <t> 16.08.1982 00:08 </t>
  </si>
  <si>
    <t> -0.0116 </t>
  </si>
  <si>
    <t> J.Kaluzny </t>
  </si>
  <si>
    <t> AA 33.349 </t>
  </si>
  <si>
    <t>2445198.4320 </t>
  </si>
  <si>
    <t> 16.08.1982 22:22 </t>
  </si>
  <si>
    <t> -0.0112 </t>
  </si>
  <si>
    <t>2445231.2889 </t>
  </si>
  <si>
    <t> 18.09.1982 18:56 </t>
  </si>
  <si>
    <t> -0.0125 </t>
  </si>
  <si>
    <t>2445231.5217 </t>
  </si>
  <si>
    <t> 19.09.1982 00:31 </t>
  </si>
  <si>
    <t> -0.0111 </t>
  </si>
  <si>
    <t>2445233.3710 </t>
  </si>
  <si>
    <t> 20.09.1982 20:54 </t>
  </si>
  <si>
    <t> -0.0129 </t>
  </si>
  <si>
    <t>2445234.2986 </t>
  </si>
  <si>
    <t> 21.09.1982 19:09 </t>
  </si>
  <si>
    <t> -0.0109 </t>
  </si>
  <si>
    <t>2445257.4380 </t>
  </si>
  <si>
    <t> 14.10.1982 22:30 </t>
  </si>
  <si>
    <t>2445274.330 </t>
  </si>
  <si>
    <t> 31.10.1982 19:55 </t>
  </si>
  <si>
    <t> -0.011 </t>
  </si>
  <si>
    <t> R.Gröbel </t>
  </si>
  <si>
    <t>IBVS 2385 </t>
  </si>
  <si>
    <t>2445294.4598 </t>
  </si>
  <si>
    <t> 20.11.1982 23:02 </t>
  </si>
  <si>
    <t>2445546.4531 </t>
  </si>
  <si>
    <t> 30.07.1983 22:52 </t>
  </si>
  <si>
    <t> -0.0089 </t>
  </si>
  <si>
    <t>IBVS 2793 </t>
  </si>
  <si>
    <t>2445608.7001 </t>
  </si>
  <si>
    <t> 01.10.1983 04:48 </t>
  </si>
  <si>
    <t> -0.0073 </t>
  </si>
  <si>
    <t> E.J.Michaels </t>
  </si>
  <si>
    <t>IBVS 2474 </t>
  </si>
  <si>
    <t>2445620.7299 </t>
  </si>
  <si>
    <t> 13.10.1983 05:31 </t>
  </si>
  <si>
    <t> -0.0100 </t>
  </si>
  <si>
    <t>2445637.388 </t>
  </si>
  <si>
    <t> 29.10.1983 21:18 </t>
  </si>
  <si>
    <t> -0.012 </t>
  </si>
  <si>
    <t>BAVM 38 </t>
  </si>
  <si>
    <t>2445654.7423 </t>
  </si>
  <si>
    <t> 16.11.1983 05:48 </t>
  </si>
  <si>
    <t> -0.0128 </t>
  </si>
  <si>
    <t>2445991.4214 </t>
  </si>
  <si>
    <t> 17.10.1984 22:06 </t>
  </si>
  <si>
    <t> -0.0141 </t>
  </si>
  <si>
    <t> M.Fernandes </t>
  </si>
  <si>
    <t>BAVM 39 </t>
  </si>
  <si>
    <t>2445994.438 </t>
  </si>
  <si>
    <t> 20.10.1984 22:30 </t>
  </si>
  <si>
    <t> -0.006 </t>
  </si>
  <si>
    <t> G.Lichtschlag </t>
  </si>
  <si>
    <t>2446289.4649 </t>
  </si>
  <si>
    <t> 11.08.1985 23:09 </t>
  </si>
  <si>
    <t> -0.0079 </t>
  </si>
  <si>
    <t> Betten&amp;Lichtschlag </t>
  </si>
  <si>
    <t>IBVS 3078 </t>
  </si>
  <si>
    <t>2446712.4594 </t>
  </si>
  <si>
    <t> 08.10.1986 23:01 </t>
  </si>
  <si>
    <t> -0.0043 </t>
  </si>
  <si>
    <t> Evren &amp; Akan </t>
  </si>
  <si>
    <t>2446714.3104 </t>
  </si>
  <si>
    <t> 10.10.1986 19:26 </t>
  </si>
  <si>
    <t> -0.0045 </t>
  </si>
  <si>
    <t> C.Ibanoglu </t>
  </si>
  <si>
    <t>2446760.3571 </t>
  </si>
  <si>
    <t> 25.11.1986 20:34 </t>
  </si>
  <si>
    <t> -0.0055 </t>
  </si>
  <si>
    <t> Tunca &amp; Akan </t>
  </si>
  <si>
    <t>2446762.2111 </t>
  </si>
  <si>
    <t> 27.11.1986 17:03 </t>
  </si>
  <si>
    <t> -0.0026 </t>
  </si>
  <si>
    <t>2446762.4393 </t>
  </si>
  <si>
    <t> 27.11.1986 22:32 </t>
  </si>
  <si>
    <t> -0.0058 </t>
  </si>
  <si>
    <t>2446764.2908 </t>
  </si>
  <si>
    <t> 29.11.1986 18:58 </t>
  </si>
  <si>
    <t> Lichtschlag&amp;Wunder </t>
  </si>
  <si>
    <t>2447024.3802 </t>
  </si>
  <si>
    <t> 16.08.1987 21:07 </t>
  </si>
  <si>
    <t> -0.0046 </t>
  </si>
  <si>
    <t> BBS 85 </t>
  </si>
  <si>
    <t>2447029.4722 </t>
  </si>
  <si>
    <t> 21.08.1987 23:19 </t>
  </si>
  <si>
    <t> -0.0033 </t>
  </si>
  <si>
    <t> F.Agerer </t>
  </si>
  <si>
    <t>BAVM 50 </t>
  </si>
  <si>
    <t>2447777.3425 </t>
  </si>
  <si>
    <t> 07.09.1989 20:13 </t>
  </si>
  <si>
    <t> -0.0031 </t>
  </si>
  <si>
    <t>B;V</t>
  </si>
  <si>
    <t>BAVM 56 </t>
  </si>
  <si>
    <t>2448287.3382 </t>
  </si>
  <si>
    <t> 30.01.1991 20:07 </t>
  </si>
  <si>
    <t> -0.0030 </t>
  </si>
  <si>
    <t>BAVM 59 </t>
  </si>
  <si>
    <t>2448502.5378 </t>
  </si>
  <si>
    <t> 03.09.1991 00:54 </t>
  </si>
  <si>
    <t> -0.0012 </t>
  </si>
  <si>
    <t>BAVM 60 </t>
  </si>
  <si>
    <t>2448502.5416 </t>
  </si>
  <si>
    <t> 03.09.1991 00:59 </t>
  </si>
  <si>
    <t> 0.0026 </t>
  </si>
  <si>
    <t>2448628.421 </t>
  </si>
  <si>
    <t> 06.01.1992 22:06 </t>
  </si>
  <si>
    <t> 0.003 </t>
  </si>
  <si>
    <t> J.Schmidt </t>
  </si>
  <si>
    <t>2449637.3010 </t>
  </si>
  <si>
    <t> 11.10.1994 19:13 </t>
  </si>
  <si>
    <t> -0.0013 </t>
  </si>
  <si>
    <t>BAVM 80 </t>
  </si>
  <si>
    <t>2450698.9423 </t>
  </si>
  <si>
    <t> 07.09.1997 10:36 </t>
  </si>
  <si>
    <t> -0.0024 </t>
  </si>
  <si>
    <t> R.Samec et al. </t>
  </si>
  <si>
    <t>IBVS 4616 </t>
  </si>
  <si>
    <t>2450701.9521 </t>
  </si>
  <si>
    <t> 10.09.1997 10:51 </t>
  </si>
  <si>
    <t> -0.0007 </t>
  </si>
  <si>
    <t>2450702.8775 </t>
  </si>
  <si>
    <t> 11.09.1997 09:03 </t>
  </si>
  <si>
    <t> -0.0009 </t>
  </si>
  <si>
    <t>2450767.435 </t>
  </si>
  <si>
    <t> 14.11.1997 22:26 </t>
  </si>
  <si>
    <t> M.Martignoni </t>
  </si>
  <si>
    <t> BBS 118 </t>
  </si>
  <si>
    <t>2450778.5410 </t>
  </si>
  <si>
    <t> 26.11.1997 00:59 </t>
  </si>
  <si>
    <t> -0.0037 </t>
  </si>
  <si>
    <t>2451558.3419 </t>
  </si>
  <si>
    <t> 14.01.2000 20:12 </t>
  </si>
  <si>
    <t> BBS 122 </t>
  </si>
  <si>
    <t>2451812.8787 </t>
  </si>
  <si>
    <t> 25.09.2000 09:05 </t>
  </si>
  <si>
    <t> R.H.Nelson </t>
  </si>
  <si>
    <t>IBVS 5040 </t>
  </si>
  <si>
    <t>2452157.4238 </t>
  </si>
  <si>
    <t> 04.09.2001 22:10 </t>
  </si>
  <si>
    <t> -0.0065 </t>
  </si>
  <si>
    <t> C.Cicek et al. </t>
  </si>
  <si>
    <t> AN 326 No.2, 127ff </t>
  </si>
  <si>
    <t>2452162.5149 </t>
  </si>
  <si>
    <t> 10.09.2001 00:21 </t>
  </si>
  <si>
    <t> -0.0061 </t>
  </si>
  <si>
    <t>2452184.4964 </t>
  </si>
  <si>
    <t> 01.10.2001 23:54 </t>
  </si>
  <si>
    <t> -0.0072 </t>
  </si>
  <si>
    <t>2452185.4217 </t>
  </si>
  <si>
    <t> 02.10.2001 22:07 </t>
  </si>
  <si>
    <t> -0.0074 </t>
  </si>
  <si>
    <t> B.Gürol et al. </t>
  </si>
  <si>
    <t>IBVS 5443 </t>
  </si>
  <si>
    <t>2452185.4220 </t>
  </si>
  <si>
    <t> -0.0071 </t>
  </si>
  <si>
    <t>2452185.4229 </t>
  </si>
  <si>
    <t> 02.10.2001 22:08 </t>
  </si>
  <si>
    <t> -0.0062 </t>
  </si>
  <si>
    <t>2452497.5773 </t>
  </si>
  <si>
    <t> 11.08.2002 01:51 </t>
  </si>
  <si>
    <t> Sarounova&amp;Wolf </t>
  </si>
  <si>
    <t>IBVS 5594 </t>
  </si>
  <si>
    <t>2452506.3661 </t>
  </si>
  <si>
    <t> 19.08.2002 20:47 </t>
  </si>
  <si>
    <t> -0.0085 </t>
  </si>
  <si>
    <t> M.Drozdz et al. </t>
  </si>
  <si>
    <t>IBVS 5623 </t>
  </si>
  <si>
    <t>2452507.0663 </t>
  </si>
  <si>
    <t> 20.08.2002 13:35 </t>
  </si>
  <si>
    <t> -0.0025 </t>
  </si>
  <si>
    <t> Nakajima </t>
  </si>
  <si>
    <t>VSB 40 </t>
  </si>
  <si>
    <t>2452516.5514 </t>
  </si>
  <si>
    <t> 30.08.2002 01:14 </t>
  </si>
  <si>
    <t>2452521.4085 </t>
  </si>
  <si>
    <t> 03.09.2002 21:48 </t>
  </si>
  <si>
    <t> -0.0068 </t>
  </si>
  <si>
    <t>2452555.6557 </t>
  </si>
  <si>
    <t> 08.10.2002 03:44 </t>
  </si>
  <si>
    <t> S.Dvorak </t>
  </si>
  <si>
    <t>IBVS 5378 </t>
  </si>
  <si>
    <t>2452563.9847 </t>
  </si>
  <si>
    <t> 16.10.2002 11:37 </t>
  </si>
  <si>
    <t>2452901.8225 </t>
  </si>
  <si>
    <t> 19.09.2003 07:44 </t>
  </si>
  <si>
    <t> -0.0070 </t>
  </si>
  <si>
    <t>IBVS 5502 </t>
  </si>
  <si>
    <t>2452935.6071 </t>
  </si>
  <si>
    <t> 23.10.2003 02:34 </t>
  </si>
  <si>
    <t>2452963.1468 </t>
  </si>
  <si>
    <t> 19.11.2003 15:31 </t>
  </si>
  <si>
    <t> Karska&amp;Maciejewski </t>
  </si>
  <si>
    <t>IBVS 5494 </t>
  </si>
  <si>
    <t>2452963.3745 </t>
  </si>
  <si>
    <t> 19.11.2003 20:59 </t>
  </si>
  <si>
    <t>2453691.8061 </t>
  </si>
  <si>
    <t> 17.11.2005 07:20 </t>
  </si>
  <si>
    <t> -0.0075 </t>
  </si>
  <si>
    <t> R. Nelson </t>
  </si>
  <si>
    <t>IBVS 5672 </t>
  </si>
  <si>
    <t>2453991.4618 </t>
  </si>
  <si>
    <t> 12.09.2006 23:04 </t>
  </si>
  <si>
    <t> Sz.Csizmadia et al. </t>
  </si>
  <si>
    <t>IBVS 5736 </t>
  </si>
  <si>
    <t>2454014.8352 </t>
  </si>
  <si>
    <t> 06.10.2006 08:02 </t>
  </si>
  <si>
    <t> -0.0064 </t>
  </si>
  <si>
    <t>C </t>
  </si>
  <si>
    <t> V.Petriew </t>
  </si>
  <si>
    <t> JAAVSO 41;122 </t>
  </si>
  <si>
    <t>2454308.4784 </t>
  </si>
  <si>
    <t> 26.07.2007 23:28 </t>
  </si>
  <si>
    <t> -0.0041 </t>
  </si>
  <si>
    <t>o</t>
  </si>
  <si>
    <t> S.Parimucha et al. </t>
  </si>
  <si>
    <t>IBVS 5898 </t>
  </si>
  <si>
    <t>2454385.3007 </t>
  </si>
  <si>
    <t> 11.10.2007 19:13 </t>
  </si>
  <si>
    <t> -0.0051 </t>
  </si>
  <si>
    <t>2454401.0364 </t>
  </si>
  <si>
    <t> 27.10.2007 12:52 </t>
  </si>
  <si>
    <t> K.Nakajima </t>
  </si>
  <si>
    <t>VSB 46 </t>
  </si>
  <si>
    <t>2454425.5629 </t>
  </si>
  <si>
    <t> 21.11.2007 01:30 </t>
  </si>
  <si>
    <t> -0.0057 </t>
  </si>
  <si>
    <t>IBVS 5814 </t>
  </si>
  <si>
    <t>2454675.4675 </t>
  </si>
  <si>
    <t> 27.07.2008 23:13 </t>
  </si>
  <si>
    <t> -0.0082 </t>
  </si>
  <si>
    <t>2454691.43365 </t>
  </si>
  <si>
    <t> 12.08.2008 22:24 </t>
  </si>
  <si>
    <t> -0.00832 </t>
  </si>
  <si>
    <t> M.Mašek </t>
  </si>
  <si>
    <t>OEJV 0160 </t>
  </si>
  <si>
    <t>2454709.4821 </t>
  </si>
  <si>
    <t> 30.08.2008 23:34 </t>
  </si>
  <si>
    <t> -0.0087 </t>
  </si>
  <si>
    <t>2454714.3435 </t>
  </si>
  <si>
    <t> 04.09.2008 20:14 </t>
  </si>
  <si>
    <t> -0.0066 </t>
  </si>
  <si>
    <t>2454758.3121 </t>
  </si>
  <si>
    <t> 18.10.2008 19:29 </t>
  </si>
  <si>
    <t> -0.0032 </t>
  </si>
  <si>
    <t> R.Ehrenberger </t>
  </si>
  <si>
    <t>OEJV 0107 </t>
  </si>
  <si>
    <t>2454774.2743 </t>
  </si>
  <si>
    <t> 03.11.2008 18:34 </t>
  </si>
  <si>
    <t>2454777.2838 </t>
  </si>
  <si>
    <t> 06.11.2008 18:48 </t>
  </si>
  <si>
    <t> -0.0059 </t>
  </si>
  <si>
    <t>2454784.6882 </t>
  </si>
  <si>
    <t> 14.11.2008 04:31 </t>
  </si>
  <si>
    <t>IBVS 5871 </t>
  </si>
  <si>
    <t>2454802.7371 </t>
  </si>
  <si>
    <t> 02.12.2008 05:41 </t>
  </si>
  <si>
    <t> R.Nelson </t>
  </si>
  <si>
    <t>IBVS 5875 </t>
  </si>
  <si>
    <t>2454848.5527 </t>
  </si>
  <si>
    <t> 17.01.2009 01:15 </t>
  </si>
  <si>
    <t>IBVS 5938 </t>
  </si>
  <si>
    <t>2455154.4593 </t>
  </si>
  <si>
    <t> 18.11.2009 23:01 </t>
  </si>
  <si>
    <t> -0.0050 </t>
  </si>
  <si>
    <t>-I</t>
  </si>
  <si>
    <t>BAVM 212 </t>
  </si>
  <si>
    <t>2455168.3412 </t>
  </si>
  <si>
    <t> 02.12.2009 20:11 </t>
  </si>
  <si>
    <t>9657.5</t>
  </si>
  <si>
    <t> M.Vraš?ák </t>
  </si>
  <si>
    <t>OEJV 0137 </t>
  </si>
  <si>
    <t>2455194.951 </t>
  </si>
  <si>
    <t> 29.12.2009 10:49 </t>
  </si>
  <si>
    <t>9715</t>
  </si>
  <si>
    <t> -0.007 </t>
  </si>
  <si>
    <t> H.Itoh </t>
  </si>
  <si>
    <t>VSB 50 </t>
  </si>
  <si>
    <t>2455410.3789 </t>
  </si>
  <si>
    <t> 01.08.2010 21:05 </t>
  </si>
  <si>
    <t>10180.5</t>
  </si>
  <si>
    <t> -0.0088 </t>
  </si>
  <si>
    <t>2455429.3556 </t>
  </si>
  <si>
    <t> 20.08.2010 20:32 </t>
  </si>
  <si>
    <t>10221.5</t>
  </si>
  <si>
    <t>IBVS 5980 </t>
  </si>
  <si>
    <t>2455431.4353 </t>
  </si>
  <si>
    <t> 22.08.2010 22:26 </t>
  </si>
  <si>
    <t>10226</t>
  </si>
  <si>
    <t> -0.0093 </t>
  </si>
  <si>
    <t>2455434.4465 </t>
  </si>
  <si>
    <t> 25.08.2010 22:42 </t>
  </si>
  <si>
    <t>10232.5</t>
  </si>
  <si>
    <t> -0.0063 </t>
  </si>
  <si>
    <t>2455460.3681 </t>
  </si>
  <si>
    <t> 20.09.2010 20:50 </t>
  </si>
  <si>
    <t>10288.5</t>
  </si>
  <si>
    <t> -0.0010 </t>
  </si>
  <si>
    <t>2455483.2680 </t>
  </si>
  <si>
    <t> 13.10.2010 18:25 </t>
  </si>
  <si>
    <t>10338</t>
  </si>
  <si>
    <t> -0.0092 </t>
  </si>
  <si>
    <t> S.Poddaný </t>
  </si>
  <si>
    <t>2455518.6751 </t>
  </si>
  <si>
    <t> 18.11.2010 04:12 </t>
  </si>
  <si>
    <t>10414.5</t>
  </si>
  <si>
    <t> -0.0056 </t>
  </si>
  <si>
    <t>IBVS 5960 </t>
  </si>
  <si>
    <t>2455845.1688 </t>
  </si>
  <si>
    <t> 10.10.2011 16:03 </t>
  </si>
  <si>
    <t>11120</t>
  </si>
  <si>
    <t>VSB 53 </t>
  </si>
  <si>
    <t>2456245.7135 </t>
  </si>
  <si>
    <t> 14.11.2012 05:07 </t>
  </si>
  <si>
    <t>11985.5</t>
  </si>
  <si>
    <t> -0.0118 </t>
  </si>
  <si>
    <t>IBVS 6042 </t>
  </si>
  <si>
    <t>2456513.43098 </t>
  </si>
  <si>
    <t> 08.08.2013 22:20 </t>
  </si>
  <si>
    <t>12564</t>
  </si>
  <si>
    <t> -0.01884 </t>
  </si>
  <si>
    <t> M.Magris </t>
  </si>
  <si>
    <t>2456516.43665 </t>
  </si>
  <si>
    <t> 11.08.2013 22:28 </t>
  </si>
  <si>
    <t>12570.5</t>
  </si>
  <si>
    <t> -0.02131 </t>
  </si>
  <si>
    <t>2456588.4081 </t>
  </si>
  <si>
    <t> 22.10.2013 21:47 </t>
  </si>
  <si>
    <t>12726</t>
  </si>
  <si>
    <t> -0.0138 </t>
  </si>
  <si>
    <t>BAVM 234 </t>
  </si>
  <si>
    <t>2456592.3428 </t>
  </si>
  <si>
    <t> 26.10.2013 20:13 </t>
  </si>
  <si>
    <t>12734.5</t>
  </si>
  <si>
    <t>2456592.5749 </t>
  </si>
  <si>
    <t> 27.10.2013 01:47 </t>
  </si>
  <si>
    <t>12735</t>
  </si>
  <si>
    <t> -0.0122 </t>
  </si>
  <si>
    <t>2456876.4991 </t>
  </si>
  <si>
    <t> 06.08.2014 23:58 </t>
  </si>
  <si>
    <t>13348.5</t>
  </si>
  <si>
    <t> -0.0102 </t>
  </si>
  <si>
    <t>BAVM 238 </t>
  </si>
  <si>
    <t>2456877.4227 </t>
  </si>
  <si>
    <t> 07.08.2014 22:08 </t>
  </si>
  <si>
    <t>13350.5</t>
  </si>
  <si>
    <t>2457020.6564 </t>
  </si>
  <si>
    <t> 29.12.2014 03:45 </t>
  </si>
  <si>
    <t>13660</t>
  </si>
  <si>
    <t> -0.0123 </t>
  </si>
  <si>
    <t> JAAVSO 43-1 </t>
  </si>
  <si>
    <t>s5</t>
  </si>
  <si>
    <t>s6</t>
  </si>
  <si>
    <t>s7</t>
  </si>
  <si>
    <t>CCD?</t>
  </si>
  <si>
    <t>PE/CCD</t>
  </si>
  <si>
    <t>VSB_061</t>
  </si>
  <si>
    <t>IBVS 6209</t>
  </si>
  <si>
    <t>OEJV 0179</t>
  </si>
  <si>
    <t>Wrong cycle count -- for illustration only</t>
  </si>
  <si>
    <t>OEJV 0203</t>
  </si>
  <si>
    <t>OEJV 0211</t>
  </si>
  <si>
    <t>VSB 069</t>
  </si>
  <si>
    <t>cG</t>
  </si>
  <si>
    <t>JBAV, 63</t>
  </si>
  <si>
    <t>JBAV, 60</t>
  </si>
  <si>
    <t>JAVSO, 50, 133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</si>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</sst>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E+00"/>
    <numFmt numFmtId="166" formatCode="0.00000"/>
    <numFmt numFmtId="167" formatCode="0.0000"/>
    <numFmt numFmtId="168" formatCode="0.E+00"/>
    <numFmt numFmtId="169" formatCode="0.0%"/>
    <numFmt numFmtId="170" formatCode="0.000"/>
  </numFmts>
  <fonts count="5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6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0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0" fontId="40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43" fillId="0" borderId="4" applyNumberFormat="0" applyFill="0" applyAlignment="0" applyProtection="0"/>
    <xf numFmtId="0" fontId="44" fillId="22" borderId="0" applyNumberFormat="0" applyBorder="0" applyAlignment="0" applyProtection="0"/>
    <xf numFmtId="0" fontId="25" fillId="0" borderId="0"/>
    <xf numFmtId="0" fontId="11" fillId="0" borderId="0"/>
    <xf numFmtId="0" fontId="11" fillId="23" borderId="5" applyNumberFormat="0" applyFont="0" applyAlignment="0" applyProtection="0"/>
    <xf numFmtId="0" fontId="45" fillId="20" borderId="6" applyNumberFormat="0" applyAlignment="0" applyProtection="0"/>
    <xf numFmtId="0" fontId="46" fillId="0" borderId="0" applyNumberFormat="0" applyFill="0" applyBorder="0" applyAlignment="0" applyProtection="0"/>
    <xf numFmtId="0" fontId="25" fillId="0" borderId="7" applyNumberFormat="0" applyFont="0" applyBorder="0" applyAlignment="0" applyProtection="0"/>
    <xf numFmtId="0" fontId="47" fillId="0" borderId="0" applyNumberFormat="0" applyFill="0" applyBorder="0" applyAlignment="0" applyProtection="0"/>
  </cellStyleXfs>
  <cellXfs count="206">
    <xf numFmtId="0" fontId="0" fillId="0" borderId="0" xfId="0" applyAlignment="1"/>
    <xf numFmtId="0" fontId="0" fillId="0" borderId="8" xfId="0" applyBorder="1" applyAlignment="1"/>
    <xf numFmtId="165" fontId="0" fillId="0" borderId="0" xfId="0" applyNumberFormat="1" applyAlignment="1"/>
    <xf numFmtId="0" fontId="3" fillId="0" borderId="8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6" fontId="0" fillId="0" borderId="0" xfId="0" applyNumberFormat="1" applyAlignment="1"/>
    <xf numFmtId="11" fontId="0" fillId="0" borderId="0" xfId="0" applyNumberFormat="1" applyAlignment="1"/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 applyAlignment="1"/>
    <xf numFmtId="0" fontId="16" fillId="0" borderId="0" xfId="0" applyFont="1" applyAlignment="1"/>
    <xf numFmtId="0" fontId="0" fillId="0" borderId="12" xfId="0" applyBorder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/>
    <xf numFmtId="14" fontId="11" fillId="0" borderId="0" xfId="0" applyNumberFormat="1" applyFont="1" applyAlignment="1"/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8" fillId="0" borderId="19" xfId="0" applyFont="1" applyBorder="1" applyAlignment="1"/>
    <xf numFmtId="0" fontId="11" fillId="0" borderId="20" xfId="0" applyFont="1" applyBorder="1" applyAlignment="1"/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8" fillId="0" borderId="21" xfId="0" applyFont="1" applyBorder="1" applyAlignment="1"/>
    <xf numFmtId="0" fontId="11" fillId="0" borderId="22" xfId="0" applyFont="1" applyBorder="1" applyAlignment="1"/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>
      <alignment vertical="top"/>
    </xf>
    <xf numFmtId="0" fontId="0" fillId="0" borderId="0" xfId="0">
      <alignment vertical="top"/>
    </xf>
    <xf numFmtId="0" fontId="8" fillId="0" borderId="0" xfId="0" applyFont="1">
      <alignment vertical="top"/>
    </xf>
    <xf numFmtId="0" fontId="21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23" xfId="0" applyFont="1" applyBorder="1">
      <alignment vertical="top"/>
    </xf>
    <xf numFmtId="0" fontId="7" fillId="0" borderId="24" xfId="0" applyFont="1" applyBorder="1">
      <alignment vertical="top"/>
    </xf>
    <xf numFmtId="0" fontId="5" fillId="0" borderId="25" xfId="0" applyFont="1" applyBorder="1">
      <alignment vertical="top"/>
    </xf>
    <xf numFmtId="168" fontId="5" fillId="0" borderId="25" xfId="0" applyNumberFormat="1" applyFont="1" applyBorder="1" applyAlignment="1">
      <alignment horizontal="center"/>
    </xf>
    <xf numFmtId="169" fontId="8" fillId="0" borderId="0" xfId="0" applyNumberFormat="1" applyFont="1">
      <alignment vertical="top"/>
    </xf>
    <xf numFmtId="14" fontId="0" fillId="0" borderId="0" xfId="0" applyNumberFormat="1">
      <alignment vertical="top"/>
    </xf>
    <xf numFmtId="0" fontId="8" fillId="0" borderId="19" xfId="0" applyFont="1" applyBorder="1">
      <alignment vertical="top"/>
    </xf>
    <xf numFmtId="0" fontId="7" fillId="0" borderId="20" xfId="0" applyFont="1" applyBorder="1">
      <alignment vertical="top"/>
    </xf>
    <xf numFmtId="0" fontId="5" fillId="0" borderId="26" xfId="0" applyFont="1" applyBorder="1">
      <alignment vertical="top"/>
    </xf>
    <xf numFmtId="168" fontId="5" fillId="0" borderId="26" xfId="0" applyNumberFormat="1" applyFont="1" applyBorder="1" applyAlignment="1">
      <alignment horizontal="center"/>
    </xf>
    <xf numFmtId="0" fontId="8" fillId="0" borderId="21" xfId="0" applyFont="1" applyBorder="1">
      <alignment vertical="top"/>
    </xf>
    <xf numFmtId="0" fontId="7" fillId="0" borderId="22" xfId="0" applyFont="1" applyBorder="1">
      <alignment vertical="top"/>
    </xf>
    <xf numFmtId="0" fontId="5" fillId="0" borderId="27" xfId="0" applyFont="1" applyBorder="1">
      <alignment vertical="top"/>
    </xf>
    <xf numFmtId="168" fontId="5" fillId="0" borderId="27" xfId="0" applyNumberFormat="1" applyFont="1" applyBorder="1" applyAlignment="1">
      <alignment horizontal="center"/>
    </xf>
    <xf numFmtId="0" fontId="21" fillId="0" borderId="12" xfId="0" applyFont="1" applyBorder="1">
      <alignment vertical="top"/>
    </xf>
    <xf numFmtId="0" fontId="0" fillId="0" borderId="12" xfId="0" applyBorder="1">
      <alignment vertical="top"/>
    </xf>
    <xf numFmtId="0" fontId="7" fillId="0" borderId="0" xfId="0" applyFont="1">
      <alignment vertical="top"/>
    </xf>
    <xf numFmtId="168" fontId="5" fillId="0" borderId="0" xfId="0" applyNumberFormat="1" applyFont="1" applyAlignment="1">
      <alignment horizontal="center"/>
    </xf>
    <xf numFmtId="0" fontId="5" fillId="0" borderId="0" xfId="0" applyFont="1">
      <alignment vertical="top"/>
    </xf>
    <xf numFmtId="0" fontId="22" fillId="0" borderId="0" xfId="0" applyFont="1" applyProtection="1">
      <alignment vertical="top"/>
      <protection locked="0"/>
    </xf>
    <xf numFmtId="0" fontId="22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22" fillId="24" borderId="5" xfId="0" applyFont="1" applyFill="1" applyBorder="1">
      <alignment vertical="top"/>
    </xf>
    <xf numFmtId="0" fontId="5" fillId="0" borderId="28" xfId="0" applyFont="1" applyBorder="1">
      <alignment vertical="top"/>
    </xf>
    <xf numFmtId="0" fontId="8" fillId="0" borderId="5" xfId="0" applyFont="1" applyBorder="1">
      <alignment vertical="top"/>
    </xf>
    <xf numFmtId="10" fontId="8" fillId="0" borderId="0" xfId="0" applyNumberFormat="1" applyFont="1">
      <alignment vertical="top"/>
    </xf>
    <xf numFmtId="0" fontId="13" fillId="0" borderId="0" xfId="0" applyFont="1">
      <alignment vertical="top"/>
    </xf>
    <xf numFmtId="169" fontId="13" fillId="0" borderId="0" xfId="0" applyNumberFormat="1" applyFont="1">
      <alignment vertical="top"/>
    </xf>
    <xf numFmtId="10" fontId="13" fillId="0" borderId="0" xfId="0" applyNumberFormat="1" applyFont="1">
      <alignment vertical="top"/>
    </xf>
    <xf numFmtId="0" fontId="26" fillId="0" borderId="0" xfId="0" applyFont="1">
      <alignment vertical="top"/>
    </xf>
    <xf numFmtId="0" fontId="26" fillId="0" borderId="0" xfId="0" applyFont="1" applyAlignment="1">
      <alignment horizontal="center" vertical="top"/>
    </xf>
    <xf numFmtId="170" fontId="26" fillId="0" borderId="0" xfId="0" applyNumberFormat="1" applyFont="1" applyAlignment="1">
      <alignment horizontal="left" vertical="top"/>
    </xf>
    <xf numFmtId="167" fontId="26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7" fillId="0" borderId="12" xfId="0" applyFont="1" applyBorder="1" applyAlignment="1">
      <alignment horizontal="center"/>
    </xf>
    <xf numFmtId="0" fontId="14" fillId="0" borderId="0" xfId="0" applyFont="1" applyAlignment="1"/>
    <xf numFmtId="0" fontId="22" fillId="0" borderId="0" xfId="0" applyFont="1" applyAlignment="1" applyProtection="1">
      <alignment horizontal="left"/>
      <protection locked="0"/>
    </xf>
    <xf numFmtId="0" fontId="27" fillId="0" borderId="0" xfId="0" applyFont="1">
      <alignment vertical="top"/>
    </xf>
    <xf numFmtId="0" fontId="22" fillId="24" borderId="28" xfId="0" applyFont="1" applyFill="1" applyBorder="1">
      <alignment vertical="top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22" fillId="0" borderId="0" xfId="0" applyFont="1">
      <alignment vertical="top"/>
    </xf>
    <xf numFmtId="0" fontId="16" fillId="0" borderId="0" xfId="0" applyFont="1">
      <alignment vertical="top"/>
    </xf>
    <xf numFmtId="0" fontId="14" fillId="0" borderId="0" xfId="0" applyFont="1">
      <alignment vertical="top"/>
    </xf>
    <xf numFmtId="22" fontId="5" fillId="0" borderId="0" xfId="0" applyNumberFormat="1" applyFont="1">
      <alignment vertical="top"/>
    </xf>
    <xf numFmtId="0" fontId="3" fillId="0" borderId="12" xfId="0" applyFont="1" applyBorder="1" applyAlignment="1">
      <alignment horizontal="center"/>
    </xf>
    <xf numFmtId="0" fontId="11" fillId="0" borderId="12" xfId="0" applyFont="1" applyBorder="1" applyAlignment="1"/>
    <xf numFmtId="0" fontId="8" fillId="0" borderId="5" xfId="0" applyFont="1" applyBorder="1" applyAlignment="1"/>
    <xf numFmtId="0" fontId="7" fillId="25" borderId="0" xfId="0" applyFont="1" applyFill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12" xfId="0" applyFont="1" applyBorder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0" xfId="0" applyFont="1">
      <alignment vertical="top"/>
    </xf>
    <xf numFmtId="0" fontId="12" fillId="0" borderId="0" xfId="0" quotePrefix="1" applyFont="1" applyAlignment="1"/>
    <xf numFmtId="0" fontId="18" fillId="0" borderId="0" xfId="0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quotePrefix="1" applyFont="1" applyAlignme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33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12" fillId="26" borderId="29" xfId="0" applyFont="1" applyFill="1" applyBorder="1" applyAlignment="1">
      <alignment horizontal="left" vertical="top" wrapText="1" indent="1"/>
    </xf>
    <xf numFmtId="0" fontId="12" fillId="26" borderId="29" xfId="0" applyFont="1" applyFill="1" applyBorder="1" applyAlignment="1">
      <alignment horizontal="center" vertical="top" wrapText="1"/>
    </xf>
    <xf numFmtId="0" fontId="12" fillId="26" borderId="29" xfId="0" applyFont="1" applyFill="1" applyBorder="1" applyAlignment="1">
      <alignment horizontal="right" vertical="top" wrapText="1"/>
    </xf>
    <xf numFmtId="0" fontId="33" fillId="26" borderId="29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/>
    </xf>
    <xf numFmtId="0" fontId="28" fillId="0" borderId="0" xfId="42" applyFont="1"/>
    <xf numFmtId="0" fontId="28" fillId="0" borderId="0" xfId="42" applyFont="1" applyAlignment="1">
      <alignment horizontal="center"/>
    </xf>
    <xf numFmtId="0" fontId="28" fillId="0" borderId="0" xfId="42" applyFont="1" applyAlignment="1">
      <alignment horizontal="left"/>
    </xf>
    <xf numFmtId="0" fontId="25" fillId="0" borderId="0" xfId="42" applyAlignment="1">
      <alignment horizontal="left"/>
    </xf>
    <xf numFmtId="0" fontId="48" fillId="0" borderId="0" xfId="42" applyFont="1"/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8" fillId="0" borderId="0" xfId="42" applyFont="1" applyAlignment="1">
      <alignment wrapText="1"/>
    </xf>
    <xf numFmtId="0" fontId="48" fillId="0" borderId="0" xfId="43" applyFont="1"/>
    <xf numFmtId="0" fontId="48" fillId="0" borderId="0" xfId="43" applyFont="1" applyAlignment="1">
      <alignment horizontal="center"/>
    </xf>
    <xf numFmtId="0" fontId="48" fillId="0" borderId="0" xfId="43" applyFont="1" applyAlignment="1">
      <alignment horizontal="left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49" fillId="27" borderId="0" xfId="0" applyFont="1" applyFill="1" applyAlignment="1">
      <alignment horizontal="left"/>
    </xf>
    <xf numFmtId="0" fontId="49" fillId="27" borderId="0" xfId="0" applyFont="1" applyFill="1" applyAlignment="1"/>
    <xf numFmtId="0" fontId="12" fillId="0" borderId="0" xfId="42" applyFont="1"/>
    <xf numFmtId="0" fontId="12" fillId="0" borderId="0" xfId="42" applyFont="1" applyAlignment="1">
      <alignment horizontal="center" wrapText="1"/>
    </xf>
    <xf numFmtId="0" fontId="12" fillId="0" borderId="0" xfId="42" applyFont="1" applyAlignment="1">
      <alignment horizontal="left" wrapText="1"/>
    </xf>
    <xf numFmtId="0" fontId="12" fillId="0" borderId="0" xfId="42" applyFont="1" applyAlignment="1">
      <alignment wrapText="1"/>
    </xf>
    <xf numFmtId="0" fontId="12" fillId="0" borderId="0" xfId="43" applyFont="1"/>
    <xf numFmtId="0" fontId="12" fillId="0" borderId="0" xfId="43" applyFont="1" applyAlignment="1">
      <alignment horizontal="center"/>
    </xf>
    <xf numFmtId="0" fontId="12" fillId="0" borderId="0" xfId="43" applyFont="1" applyAlignment="1">
      <alignment horizontal="left"/>
    </xf>
    <xf numFmtId="0" fontId="12" fillId="0" borderId="0" xfId="42" applyFont="1" applyAlignment="1">
      <alignment horizontal="left"/>
    </xf>
    <xf numFmtId="0" fontId="12" fillId="0" borderId="0" xfId="42" applyFont="1" applyAlignment="1">
      <alignment horizontal="center"/>
    </xf>
    <xf numFmtId="0" fontId="13" fillId="0" borderId="0" xfId="42" applyFont="1" applyAlignment="1">
      <alignment horizontal="left" vertical="center"/>
    </xf>
    <xf numFmtId="0" fontId="13" fillId="0" borderId="0" xfId="42" applyFont="1" applyAlignment="1">
      <alignment horizontal="center" vertical="center"/>
    </xf>
    <xf numFmtId="0" fontId="13" fillId="0" borderId="0" xfId="42" applyFont="1" applyAlignment="1">
      <alignment horizontal="left"/>
    </xf>
    <xf numFmtId="0" fontId="12" fillId="0" borderId="0" xfId="42" applyFont="1" applyAlignment="1">
      <alignment horizontal="left" vertical="center"/>
    </xf>
    <xf numFmtId="0" fontId="12" fillId="0" borderId="0" xfId="42" applyFont="1" applyAlignment="1">
      <alignment horizontal="center" vertical="center"/>
    </xf>
    <xf numFmtId="0" fontId="12" fillId="0" borderId="0" xfId="43" applyFont="1" applyAlignment="1">
      <alignment horizontal="center" wrapText="1"/>
    </xf>
    <xf numFmtId="0" fontId="12" fillId="0" borderId="0" xfId="43" applyFont="1" applyAlignment="1">
      <alignment horizontal="left" wrapText="1"/>
    </xf>
    <xf numFmtId="0" fontId="48" fillId="0" borderId="0" xfId="0" applyFont="1">
      <alignment vertical="top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28" fillId="0" borderId="0" xfId="42" applyFont="1" applyAlignment="1">
      <alignment horizontal="center" wrapText="1"/>
    </xf>
    <xf numFmtId="0" fontId="28" fillId="0" borderId="0" xfId="42" applyFont="1" applyAlignment="1">
      <alignment horizontal="left" wrapText="1"/>
    </xf>
    <xf numFmtId="0" fontId="48" fillId="0" borderId="0" xfId="42" applyFont="1" applyAlignment="1">
      <alignment horizontal="center"/>
    </xf>
    <xf numFmtId="0" fontId="48" fillId="0" borderId="0" xfId="42" applyFont="1" applyAlignment="1">
      <alignment horizontal="left"/>
    </xf>
    <xf numFmtId="0" fontId="0" fillId="0" borderId="0" xfId="0" applyAlignment="1">
      <alignment horizontal="right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166" fontId="50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39550320098876529"/>
          <c:y val="1.2987012987012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24453104917303E-2"/>
          <c:y val="0.10129882977225772"/>
          <c:w val="0.88095351892350637"/>
          <c:h val="0.74805289677974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1'!$H$21:$H$843</c:f>
              <c:numCache>
                <c:formatCode>General</c:formatCode>
                <c:ptCount val="823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1">
                  <c:v>1.0329650001949631E-2</c:v>
                </c:pt>
                <c:pt idx="54">
                  <c:v>7.9033000001800247E-3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3-4BA7-95A2-34430B6D07C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1'!$I$21:$I$843</c:f>
              <c:numCache>
                <c:formatCode>General</c:formatCode>
                <c:ptCount val="823"/>
                <c:pt idx="37">
                  <c:v>-2.040100000158418E-3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8">
                  <c:v>-1.3093199995637406E-2</c:v>
                </c:pt>
                <c:pt idx="73">
                  <c:v>-1.8703699999605305E-2</c:v>
                </c:pt>
                <c:pt idx="138">
                  <c:v>-6.2982200004626065E-2</c:v>
                </c:pt>
                <c:pt idx="140">
                  <c:v>-7.4143300000287127E-2</c:v>
                </c:pt>
                <c:pt idx="190">
                  <c:v>-0.11535749999893596</c:v>
                </c:pt>
                <c:pt idx="196">
                  <c:v>-0.12020320000010543</c:v>
                </c:pt>
                <c:pt idx="197">
                  <c:v>-0.12020320000010543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3-4BA7-95A2-34430B6D07C6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1'!$J$21:$J$843</c:f>
              <c:numCache>
                <c:formatCode>General</c:formatCode>
                <c:ptCount val="823"/>
                <c:pt idx="34">
                  <c:v>0</c:v>
                </c:pt>
                <c:pt idx="50">
                  <c:v>-4.5584999970742501E-3</c:v>
                </c:pt>
                <c:pt idx="67">
                  <c:v>-1.1425999997300096E-2</c:v>
                </c:pt>
                <c:pt idx="69">
                  <c:v>-1.2280899994948413E-2</c:v>
                </c:pt>
                <c:pt idx="70">
                  <c:v>-1.1574299998756032E-2</c:v>
                </c:pt>
                <c:pt idx="75">
                  <c:v>-1.1960199997702148E-2</c:v>
                </c:pt>
                <c:pt idx="91">
                  <c:v>-1.7430699997930788E-2</c:v>
                </c:pt>
                <c:pt idx="94">
                  <c:v>-2.2894200003065635E-2</c:v>
                </c:pt>
                <c:pt idx="98">
                  <c:v>-2.2106399999756832E-2</c:v>
                </c:pt>
                <c:pt idx="103">
                  <c:v>-2.1089999994728714E-2</c:v>
                </c:pt>
                <c:pt idx="105">
                  <c:v>-2.2582049998163711E-2</c:v>
                </c:pt>
                <c:pt idx="106">
                  <c:v>-2.2282049998466391E-2</c:v>
                </c:pt>
                <c:pt idx="109">
                  <c:v>-2.0865649996267166E-2</c:v>
                </c:pt>
                <c:pt idx="110">
                  <c:v>-1.9765649994951673E-2</c:v>
                </c:pt>
                <c:pt idx="113">
                  <c:v>-2.3163599995314144E-2</c:v>
                </c:pt>
                <c:pt idx="115">
                  <c:v>-2.2963600000366569E-2</c:v>
                </c:pt>
                <c:pt idx="117">
                  <c:v>-2.4542999999539461E-2</c:v>
                </c:pt>
                <c:pt idx="118">
                  <c:v>-2.3297899999306537E-2</c:v>
                </c:pt>
                <c:pt idx="119">
                  <c:v>-3.1272299995180219E-2</c:v>
                </c:pt>
                <c:pt idx="120">
                  <c:v>-3.0972299995482899E-2</c:v>
                </c:pt>
                <c:pt idx="121">
                  <c:v>-3.4356349991867319E-2</c:v>
                </c:pt>
                <c:pt idx="122">
                  <c:v>-3.4056349992169999E-2</c:v>
                </c:pt>
                <c:pt idx="123">
                  <c:v>-3.185634999681497E-2</c:v>
                </c:pt>
                <c:pt idx="124">
                  <c:v>-3.7048149999463931E-2</c:v>
                </c:pt>
                <c:pt idx="125">
                  <c:v>-3.0148149999149609E-2</c:v>
                </c:pt>
                <c:pt idx="126">
                  <c:v>-3.4629699999641161E-2</c:v>
                </c:pt>
                <c:pt idx="127">
                  <c:v>-3.3929700002772734E-2</c:v>
                </c:pt>
                <c:pt idx="128">
                  <c:v>-3.2429699997010175E-2</c:v>
                </c:pt>
                <c:pt idx="129">
                  <c:v>-3.7254099996061996E-2</c:v>
                </c:pt>
                <c:pt idx="130">
                  <c:v>-3.5854099995049182E-2</c:v>
                </c:pt>
                <c:pt idx="131">
                  <c:v>-3.7047600002551917E-2</c:v>
                </c:pt>
                <c:pt idx="132">
                  <c:v>-3.3247600003960542E-2</c:v>
                </c:pt>
                <c:pt idx="133">
                  <c:v>-3.4332399998675101E-2</c:v>
                </c:pt>
                <c:pt idx="144">
                  <c:v>-7.4275300001318101E-2</c:v>
                </c:pt>
                <c:pt idx="180">
                  <c:v>-0.10632584999984829</c:v>
                </c:pt>
                <c:pt idx="182">
                  <c:v>-0.1105844000048819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93-4BA7-95A2-34430B6D07C6}"/>
            </c:ext>
          </c:extLst>
        </c:ser>
        <c:ser>
          <c:idx val="3"/>
          <c:order val="3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1'!$K$21:$K$843</c:f>
              <c:numCache>
                <c:formatCode>General</c:formatCode>
                <c:ptCount val="823"/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5">
                  <c:v>-5.9794999833684415E-4</c:v>
                </c:pt>
                <c:pt idx="36">
                  <c:v>-1.9795000116573647E-4</c:v>
                </c:pt>
                <c:pt idx="71">
                  <c:v>0</c:v>
                </c:pt>
                <c:pt idx="72">
                  <c:v>-1.0290250000252854E-2</c:v>
                </c:pt>
                <c:pt idx="74">
                  <c:v>-1.0860649999813177E-2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2">
                  <c:v>-1.9776950000959914E-2</c:v>
                </c:pt>
                <c:pt idx="93">
                  <c:v>-1.6926950003835373E-2</c:v>
                </c:pt>
                <c:pt idx="95">
                  <c:v>-1.446754999778932E-2</c:v>
                </c:pt>
                <c:pt idx="96">
                  <c:v>-1.9953800001530908E-2</c:v>
                </c:pt>
                <c:pt idx="97">
                  <c:v>-2.2126399999251589E-2</c:v>
                </c:pt>
                <c:pt idx="99">
                  <c:v>-2.0946399999957066E-2</c:v>
                </c:pt>
                <c:pt idx="100">
                  <c:v>-2.0906400000967551E-2</c:v>
                </c:pt>
                <c:pt idx="101">
                  <c:v>-2.1689999994123355E-2</c:v>
                </c:pt>
                <c:pt idx="102">
                  <c:v>-2.1139999997103587E-2</c:v>
                </c:pt>
                <c:pt idx="104">
                  <c:v>-2.2602049997658469E-2</c:v>
                </c:pt>
                <c:pt idx="107">
                  <c:v>-2.2252049995586276E-2</c:v>
                </c:pt>
                <c:pt idx="108">
                  <c:v>-2.0915649991366081E-2</c:v>
                </c:pt>
                <c:pt idx="111">
                  <c:v>-1.9735649999347515E-2</c:v>
                </c:pt>
                <c:pt idx="112">
                  <c:v>-2.3213599997689016E-2</c:v>
                </c:pt>
                <c:pt idx="114">
                  <c:v>-2.3003599999356084E-2</c:v>
                </c:pt>
                <c:pt idx="116">
                  <c:v>-2.2647199992206879E-2</c:v>
                </c:pt>
                <c:pt idx="134">
                  <c:v>-4.9394399997254368E-2</c:v>
                </c:pt>
                <c:pt idx="135">
                  <c:v>-6.1888999996881466E-2</c:v>
                </c:pt>
                <c:pt idx="136">
                  <c:v>-6.0262349994445685E-2</c:v>
                </c:pt>
                <c:pt idx="137">
                  <c:v>-6.0454149992438033E-2</c:v>
                </c:pt>
                <c:pt idx="139">
                  <c:v>-6.4083800003572833E-2</c:v>
                </c:pt>
                <c:pt idx="141">
                  <c:v>-7.366090000141412E-2</c:v>
                </c:pt>
                <c:pt idx="142">
                  <c:v>-7.2364550003840122E-2</c:v>
                </c:pt>
                <c:pt idx="143">
                  <c:v>-7.6446099999884609E-2</c:v>
                </c:pt>
                <c:pt idx="145">
                  <c:v>-7.6469499996164814E-2</c:v>
                </c:pt>
                <c:pt idx="146">
                  <c:v>-7.3434649995760992E-2</c:v>
                </c:pt>
                <c:pt idx="147">
                  <c:v>-7.5220300001092255E-2</c:v>
                </c:pt>
                <c:pt idx="148">
                  <c:v>-7.3107999996864237E-2</c:v>
                </c:pt>
                <c:pt idx="149">
                  <c:v>-8.166785000503296E-2</c:v>
                </c:pt>
                <c:pt idx="150">
                  <c:v>-8.1322749996616039E-2</c:v>
                </c:pt>
                <c:pt idx="151">
                  <c:v>-8.262799999647541E-2</c:v>
                </c:pt>
                <c:pt idx="152">
                  <c:v>-8.301979999669129E-2</c:v>
                </c:pt>
                <c:pt idx="153">
                  <c:v>-8.2969800001592375E-2</c:v>
                </c:pt>
                <c:pt idx="154">
                  <c:v>-8.2659799998509698E-2</c:v>
                </c:pt>
                <c:pt idx="155">
                  <c:v>-8.1719800000428222E-2</c:v>
                </c:pt>
                <c:pt idx="156">
                  <c:v>-8.3154350002587307E-2</c:v>
                </c:pt>
                <c:pt idx="157">
                  <c:v>-8.7476449996756855E-2</c:v>
                </c:pt>
                <c:pt idx="158">
                  <c:v>-8.1470299999637064E-2</c:v>
                </c:pt>
                <c:pt idx="159">
                  <c:v>-8.368625000002794E-2</c:v>
                </c:pt>
                <c:pt idx="160">
                  <c:v>-8.5943199999746867E-2</c:v>
                </c:pt>
                <c:pt idx="161">
                  <c:v>-8.5639799995988142E-2</c:v>
                </c:pt>
                <c:pt idx="162">
                  <c:v>-8.6965999995300081E-2</c:v>
                </c:pt>
                <c:pt idx="163">
                  <c:v>-8.6965999995300081E-2</c:v>
                </c:pt>
                <c:pt idx="164">
                  <c:v>-9.0172999996866565E-2</c:v>
                </c:pt>
                <c:pt idx="165">
                  <c:v>-8.96736999929999E-2</c:v>
                </c:pt>
                <c:pt idx="166">
                  <c:v>-8.96736999929999E-2</c:v>
                </c:pt>
                <c:pt idx="167">
                  <c:v>-8.6329749996366445E-2</c:v>
                </c:pt>
                <c:pt idx="168">
                  <c:v>-9.0027699996426236E-2</c:v>
                </c:pt>
                <c:pt idx="169">
                  <c:v>-9.9174299997685011E-2</c:v>
                </c:pt>
                <c:pt idx="170">
                  <c:v>-0.10381955000048038</c:v>
                </c:pt>
                <c:pt idx="171">
                  <c:v>-0.10161249999509891</c:v>
                </c:pt>
                <c:pt idx="172">
                  <c:v>-0.10241105000022799</c:v>
                </c:pt>
                <c:pt idx="173">
                  <c:v>-0.10423045000061393</c:v>
                </c:pt>
                <c:pt idx="174">
                  <c:v>-0.10359104999952251</c:v>
                </c:pt>
                <c:pt idx="175">
                  <c:v>-0.10527374999946915</c:v>
                </c:pt>
                <c:pt idx="176">
                  <c:v>-0.11045975000160979</c:v>
                </c:pt>
                <c:pt idx="177">
                  <c:v>-0.11076830000092741</c:v>
                </c:pt>
                <c:pt idx="178">
                  <c:v>-0.11135839999769814</c:v>
                </c:pt>
                <c:pt idx="179">
                  <c:v>-0.10931534999690484</c:v>
                </c:pt>
                <c:pt idx="181">
                  <c:v>-0.10630585000035353</c:v>
                </c:pt>
                <c:pt idx="183">
                  <c:v>-0.11054439999861643</c:v>
                </c:pt>
                <c:pt idx="184">
                  <c:v>-0.10925775000214344</c:v>
                </c:pt>
                <c:pt idx="185">
                  <c:v>-0.10959215000184486</c:v>
                </c:pt>
                <c:pt idx="186">
                  <c:v>-0.10973224999906961</c:v>
                </c:pt>
                <c:pt idx="187">
                  <c:v>-0.11092634999658912</c:v>
                </c:pt>
                <c:pt idx="188">
                  <c:v>-0.11241624999820488</c:v>
                </c:pt>
                <c:pt idx="189">
                  <c:v>-0.11439324999810196</c:v>
                </c:pt>
                <c:pt idx="191">
                  <c:v>-0.11886894999770448</c:v>
                </c:pt>
                <c:pt idx="192">
                  <c:v>-0.11688084999332204</c:v>
                </c:pt>
                <c:pt idx="193">
                  <c:v>-0.11976240000512917</c:v>
                </c:pt>
                <c:pt idx="194">
                  <c:v>-0.11665574999642558</c:v>
                </c:pt>
                <c:pt idx="195">
                  <c:v>-0.11165614999481477</c:v>
                </c:pt>
                <c:pt idx="198">
                  <c:v>-0.12015319999773055</c:v>
                </c:pt>
                <c:pt idx="199">
                  <c:v>-0.12015319999773055</c:v>
                </c:pt>
                <c:pt idx="200">
                  <c:v>-0.11698954999883426</c:v>
                </c:pt>
                <c:pt idx="201">
                  <c:v>-0.12579700000060257</c:v>
                </c:pt>
                <c:pt idx="202">
                  <c:v>-0.13094845000159694</c:v>
                </c:pt>
                <c:pt idx="203">
                  <c:v>-0.14089660000172444</c:v>
                </c:pt>
                <c:pt idx="204">
                  <c:v>-0.14339994999318151</c:v>
                </c:pt>
                <c:pt idx="205">
                  <c:v>-0.13671239999530371</c:v>
                </c:pt>
                <c:pt idx="206">
                  <c:v>-0.13624600000184728</c:v>
                </c:pt>
                <c:pt idx="207">
                  <c:v>-0.13520599999901606</c:v>
                </c:pt>
                <c:pt idx="208">
                  <c:v>-0.13577755000005709</c:v>
                </c:pt>
                <c:pt idx="209">
                  <c:v>-0.13507549999485491</c:v>
                </c:pt>
                <c:pt idx="210">
                  <c:v>-0.13606270000309451</c:v>
                </c:pt>
                <c:pt idx="211">
                  <c:v>-0.13549269999930402</c:v>
                </c:pt>
                <c:pt idx="212">
                  <c:v>-0.1351827000034973</c:v>
                </c:pt>
                <c:pt idx="213">
                  <c:v>-0.13413064999622293</c:v>
                </c:pt>
                <c:pt idx="214">
                  <c:v>-0.13078064999717753</c:v>
                </c:pt>
                <c:pt idx="215">
                  <c:v>-0.13277275000291411</c:v>
                </c:pt>
                <c:pt idx="216">
                  <c:v>-0.13265274999866961</c:v>
                </c:pt>
                <c:pt idx="217">
                  <c:v>-0.13580639999418054</c:v>
                </c:pt>
                <c:pt idx="218">
                  <c:v>-0.13498639999306761</c:v>
                </c:pt>
                <c:pt idx="219">
                  <c:v>-0.13616014999570325</c:v>
                </c:pt>
                <c:pt idx="220">
                  <c:v>-0.13815194999187952</c:v>
                </c:pt>
                <c:pt idx="221">
                  <c:v>-0.13985600000160048</c:v>
                </c:pt>
                <c:pt idx="222">
                  <c:v>-0.13948600000003353</c:v>
                </c:pt>
                <c:pt idx="223">
                  <c:v>-0.13901600000099279</c:v>
                </c:pt>
                <c:pt idx="224">
                  <c:v>-0.13978299999871524</c:v>
                </c:pt>
                <c:pt idx="225">
                  <c:v>-0.13968300000124145</c:v>
                </c:pt>
                <c:pt idx="226">
                  <c:v>-0.13985339999635471</c:v>
                </c:pt>
                <c:pt idx="227">
                  <c:v>-0.14220064999244642</c:v>
                </c:pt>
                <c:pt idx="228">
                  <c:v>-0.14040064999426249</c:v>
                </c:pt>
                <c:pt idx="229">
                  <c:v>-0.14043915000365814</c:v>
                </c:pt>
                <c:pt idx="230">
                  <c:v>-0.14291249999951106</c:v>
                </c:pt>
                <c:pt idx="231">
                  <c:v>-0.14033254999958444</c:v>
                </c:pt>
                <c:pt idx="232">
                  <c:v>-0.14402230000268901</c:v>
                </c:pt>
                <c:pt idx="233">
                  <c:v>-0.13864605014532572</c:v>
                </c:pt>
                <c:pt idx="234">
                  <c:v>-0.13864604999980656</c:v>
                </c:pt>
                <c:pt idx="235">
                  <c:v>-0.14460454999789363</c:v>
                </c:pt>
                <c:pt idx="236">
                  <c:v>-0.14222454999980982</c:v>
                </c:pt>
                <c:pt idx="237">
                  <c:v>-0.1483245999988867</c:v>
                </c:pt>
                <c:pt idx="238">
                  <c:v>-0.14420365000114543</c:v>
                </c:pt>
                <c:pt idx="239">
                  <c:v>-0.14996830000018235</c:v>
                </c:pt>
                <c:pt idx="240">
                  <c:v>-0.14981830000033369</c:v>
                </c:pt>
                <c:pt idx="241">
                  <c:v>-0.152541100003873</c:v>
                </c:pt>
                <c:pt idx="242">
                  <c:v>-0.15257200021005701</c:v>
                </c:pt>
                <c:pt idx="243">
                  <c:v>-0.1537611499952618</c:v>
                </c:pt>
                <c:pt idx="244">
                  <c:v>-0.1537611499952618</c:v>
                </c:pt>
                <c:pt idx="245">
                  <c:v>-0.15449015000194777</c:v>
                </c:pt>
                <c:pt idx="246">
                  <c:v>-0.15449015000194777</c:v>
                </c:pt>
                <c:pt idx="247">
                  <c:v>-0.15608424999663839</c:v>
                </c:pt>
                <c:pt idx="248">
                  <c:v>-0.15608424999663839</c:v>
                </c:pt>
                <c:pt idx="249">
                  <c:v>-0.17054780000034953</c:v>
                </c:pt>
                <c:pt idx="250">
                  <c:v>-0.17124939999484923</c:v>
                </c:pt>
                <c:pt idx="251">
                  <c:v>-0.16644734999135835</c:v>
                </c:pt>
                <c:pt idx="252">
                  <c:v>-0.16622710000228835</c:v>
                </c:pt>
                <c:pt idx="253">
                  <c:v>-0.16683190006733639</c:v>
                </c:pt>
                <c:pt idx="254">
                  <c:v>-0.17052529999637045</c:v>
                </c:pt>
                <c:pt idx="255">
                  <c:v>-0.17894909999449737</c:v>
                </c:pt>
                <c:pt idx="256">
                  <c:v>-0.17583590000140248</c:v>
                </c:pt>
                <c:pt idx="257">
                  <c:v>-0.17122474999632686</c:v>
                </c:pt>
                <c:pt idx="258">
                  <c:v>-0.17782269999588607</c:v>
                </c:pt>
                <c:pt idx="259">
                  <c:v>-0.17667830000573304</c:v>
                </c:pt>
                <c:pt idx="260">
                  <c:v>-0.17657830000098329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93-4BA7-95A2-34430B6D07C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1'!$L$21:$L$843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93-4BA7-95A2-34430B6D07C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1'!$M$21:$M$843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93-4BA7-95A2-34430B6D07C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1'!$N$21:$N$843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93-4BA7-95A2-34430B6D07C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'Active 1'!$W$2:$W$19</c:f>
              <c:numCache>
                <c:formatCode>General</c:formatCode>
                <c:ptCount val="18"/>
                <c:pt idx="0">
                  <c:v>-3.8081165496856575E-3</c:v>
                </c:pt>
                <c:pt idx="1">
                  <c:v>-1.1274664892519074E-2</c:v>
                </c:pt>
                <c:pt idx="2">
                  <c:v>-1.9129225411598425E-2</c:v>
                </c:pt>
                <c:pt idx="3">
                  <c:v>-2.7371798106923709E-2</c:v>
                </c:pt>
                <c:pt idx="4">
                  <c:v>-3.6002382978494916E-2</c:v>
                </c:pt>
                <c:pt idx="5">
                  <c:v>-4.5020980026312059E-2</c:v>
                </c:pt>
                <c:pt idx="6">
                  <c:v>-5.4427589250375143E-2</c:v>
                </c:pt>
                <c:pt idx="7">
                  <c:v>-6.4222210650684147E-2</c:v>
                </c:pt>
                <c:pt idx="8">
                  <c:v>-7.4404844227239086E-2</c:v>
                </c:pt>
                <c:pt idx="9">
                  <c:v>-8.4975489980039953E-2</c:v>
                </c:pt>
                <c:pt idx="10">
                  <c:v>-9.5934147909086748E-2</c:v>
                </c:pt>
                <c:pt idx="11">
                  <c:v>-0.10728081801437947</c:v>
                </c:pt>
                <c:pt idx="12">
                  <c:v>-0.11901550029591815</c:v>
                </c:pt>
                <c:pt idx="13">
                  <c:v>-0.13113819475370272</c:v>
                </c:pt>
                <c:pt idx="14">
                  <c:v>-0.14364890138773329</c:v>
                </c:pt>
                <c:pt idx="15">
                  <c:v>-0.15654762019800972</c:v>
                </c:pt>
                <c:pt idx="16">
                  <c:v>-0.16983435118453211</c:v>
                </c:pt>
                <c:pt idx="17">
                  <c:v>-0.18350909434730042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93-4BA7-95A2-34430B6D07C6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1'!$R$21:$R$843</c:f>
              <c:numCache>
                <c:formatCode>General</c:formatCode>
                <c:ptCount val="823"/>
                <c:pt idx="37">
                  <c:v>-2.040100000158418E-3</c:v>
                </c:pt>
                <c:pt idx="42">
                  <c:v>-2.6906999992206693E-3</c:v>
                </c:pt>
                <c:pt idx="43">
                  <c:v>-2.0629200000257697E-2</c:v>
                </c:pt>
                <c:pt idx="44">
                  <c:v>-9.2717000006814487E-3</c:v>
                </c:pt>
                <c:pt idx="47">
                  <c:v>-1.6820700002426747E-2</c:v>
                </c:pt>
                <c:pt idx="49">
                  <c:v>-2.0182849999400787E-2</c:v>
                </c:pt>
                <c:pt idx="52">
                  <c:v>4.5329649998166133E-2</c:v>
                </c:pt>
                <c:pt idx="53">
                  <c:v>-1.7096700001275167E-2</c:v>
                </c:pt>
                <c:pt idx="55">
                  <c:v>-2.4540000013075769E-3</c:v>
                </c:pt>
                <c:pt idx="56">
                  <c:v>-9.1216449996863957E-2</c:v>
                </c:pt>
                <c:pt idx="57">
                  <c:v>6.0184000030858442E-3</c:v>
                </c:pt>
                <c:pt idx="62">
                  <c:v>1.9624600005045068E-2</c:v>
                </c:pt>
                <c:pt idx="63">
                  <c:v>4.7634850001486484E-2</c:v>
                </c:pt>
                <c:pt idx="65">
                  <c:v>4.5414400003210176E-2</c:v>
                </c:pt>
                <c:pt idx="71">
                  <c:v>-2.7770199994847644E-2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93-4BA7-95A2-34430B6D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29864"/>
        <c:axId val="1"/>
      </c:scatterChart>
      <c:valAx>
        <c:axId val="668129864"/>
        <c:scaling>
          <c:orientation val="minMax"/>
          <c:max val="40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201169298282152"/>
              <c:y val="0.92987122064287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137566137566134E-3"/>
              <c:y val="0.38441612980195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129864"/>
        <c:crosses val="autoZero"/>
        <c:crossBetween val="midCat"/>
        <c:minorUnit val="0.01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0214417642239"/>
          <c:y val="0.93506602583767928"/>
          <c:w val="0.6044981877265343"/>
          <c:h val="5.19480519480519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41201117318435754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4860335195531"/>
          <c:y val="0.10330588934365451"/>
          <c:w val="0.85893854748603349"/>
          <c:h val="0.76652969892991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1'!$H$21:$H$843</c:f>
              <c:numCache>
                <c:formatCode>General</c:formatCode>
                <c:ptCount val="823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1">
                  <c:v>1.0329650001949631E-2</c:v>
                </c:pt>
                <c:pt idx="54">
                  <c:v>7.9033000001800247E-3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9B-4C81-8A20-CCEF50F5B8C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1'!$I$21:$I$843</c:f>
              <c:numCache>
                <c:formatCode>General</c:formatCode>
                <c:ptCount val="823"/>
                <c:pt idx="37">
                  <c:v>-2.040100000158418E-3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8">
                  <c:v>-1.3093199995637406E-2</c:v>
                </c:pt>
                <c:pt idx="73">
                  <c:v>-1.8703699999605305E-2</c:v>
                </c:pt>
                <c:pt idx="138">
                  <c:v>-6.2982200004626065E-2</c:v>
                </c:pt>
                <c:pt idx="140">
                  <c:v>-7.4143300000287127E-2</c:v>
                </c:pt>
                <c:pt idx="190">
                  <c:v>-0.11535749999893596</c:v>
                </c:pt>
                <c:pt idx="196">
                  <c:v>-0.12020320000010543</c:v>
                </c:pt>
                <c:pt idx="197">
                  <c:v>-0.12020320000010543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9B-4C81-8A20-CCEF50F5B8C8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1'!$J$21:$J$843</c:f>
              <c:numCache>
                <c:formatCode>General</c:formatCode>
                <c:ptCount val="823"/>
                <c:pt idx="34">
                  <c:v>0</c:v>
                </c:pt>
                <c:pt idx="50">
                  <c:v>-4.5584999970742501E-3</c:v>
                </c:pt>
                <c:pt idx="67">
                  <c:v>-1.1425999997300096E-2</c:v>
                </c:pt>
                <c:pt idx="69">
                  <c:v>-1.2280899994948413E-2</c:v>
                </c:pt>
                <c:pt idx="70">
                  <c:v>-1.1574299998756032E-2</c:v>
                </c:pt>
                <c:pt idx="75">
                  <c:v>-1.1960199997702148E-2</c:v>
                </c:pt>
                <c:pt idx="91">
                  <c:v>-1.7430699997930788E-2</c:v>
                </c:pt>
                <c:pt idx="94">
                  <c:v>-2.2894200003065635E-2</c:v>
                </c:pt>
                <c:pt idx="98">
                  <c:v>-2.2106399999756832E-2</c:v>
                </c:pt>
                <c:pt idx="103">
                  <c:v>-2.1089999994728714E-2</c:v>
                </c:pt>
                <c:pt idx="105">
                  <c:v>-2.2582049998163711E-2</c:v>
                </c:pt>
                <c:pt idx="106">
                  <c:v>-2.2282049998466391E-2</c:v>
                </c:pt>
                <c:pt idx="109">
                  <c:v>-2.0865649996267166E-2</c:v>
                </c:pt>
                <c:pt idx="110">
                  <c:v>-1.9765649994951673E-2</c:v>
                </c:pt>
                <c:pt idx="113">
                  <c:v>-2.3163599995314144E-2</c:v>
                </c:pt>
                <c:pt idx="115">
                  <c:v>-2.2963600000366569E-2</c:v>
                </c:pt>
                <c:pt idx="117">
                  <c:v>-2.4542999999539461E-2</c:v>
                </c:pt>
                <c:pt idx="118">
                  <c:v>-2.3297899999306537E-2</c:v>
                </c:pt>
                <c:pt idx="119">
                  <c:v>-3.1272299995180219E-2</c:v>
                </c:pt>
                <c:pt idx="120">
                  <c:v>-3.0972299995482899E-2</c:v>
                </c:pt>
                <c:pt idx="121">
                  <c:v>-3.4356349991867319E-2</c:v>
                </c:pt>
                <c:pt idx="122">
                  <c:v>-3.4056349992169999E-2</c:v>
                </c:pt>
                <c:pt idx="123">
                  <c:v>-3.185634999681497E-2</c:v>
                </c:pt>
                <c:pt idx="124">
                  <c:v>-3.7048149999463931E-2</c:v>
                </c:pt>
                <c:pt idx="125">
                  <c:v>-3.0148149999149609E-2</c:v>
                </c:pt>
                <c:pt idx="126">
                  <c:v>-3.4629699999641161E-2</c:v>
                </c:pt>
                <c:pt idx="127">
                  <c:v>-3.3929700002772734E-2</c:v>
                </c:pt>
                <c:pt idx="128">
                  <c:v>-3.2429699997010175E-2</c:v>
                </c:pt>
                <c:pt idx="129">
                  <c:v>-3.7254099996061996E-2</c:v>
                </c:pt>
                <c:pt idx="130">
                  <c:v>-3.5854099995049182E-2</c:v>
                </c:pt>
                <c:pt idx="131">
                  <c:v>-3.7047600002551917E-2</c:v>
                </c:pt>
                <c:pt idx="132">
                  <c:v>-3.3247600003960542E-2</c:v>
                </c:pt>
                <c:pt idx="133">
                  <c:v>-3.4332399998675101E-2</c:v>
                </c:pt>
                <c:pt idx="144">
                  <c:v>-7.4275300001318101E-2</c:v>
                </c:pt>
                <c:pt idx="180">
                  <c:v>-0.10632584999984829</c:v>
                </c:pt>
                <c:pt idx="182">
                  <c:v>-0.1105844000048819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9B-4C81-8A20-CCEF50F5B8C8}"/>
            </c:ext>
          </c:extLst>
        </c:ser>
        <c:ser>
          <c:idx val="3"/>
          <c:order val="3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1'!$K$21:$K$843</c:f>
              <c:numCache>
                <c:formatCode>General</c:formatCode>
                <c:ptCount val="823"/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5">
                  <c:v>-5.9794999833684415E-4</c:v>
                </c:pt>
                <c:pt idx="36">
                  <c:v>-1.9795000116573647E-4</c:v>
                </c:pt>
                <c:pt idx="71">
                  <c:v>0</c:v>
                </c:pt>
                <c:pt idx="72">
                  <c:v>-1.0290250000252854E-2</c:v>
                </c:pt>
                <c:pt idx="74">
                  <c:v>-1.0860649999813177E-2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2">
                  <c:v>-1.9776950000959914E-2</c:v>
                </c:pt>
                <c:pt idx="93">
                  <c:v>-1.6926950003835373E-2</c:v>
                </c:pt>
                <c:pt idx="95">
                  <c:v>-1.446754999778932E-2</c:v>
                </c:pt>
                <c:pt idx="96">
                  <c:v>-1.9953800001530908E-2</c:v>
                </c:pt>
                <c:pt idx="97">
                  <c:v>-2.2126399999251589E-2</c:v>
                </c:pt>
                <c:pt idx="99">
                  <c:v>-2.0946399999957066E-2</c:v>
                </c:pt>
                <c:pt idx="100">
                  <c:v>-2.0906400000967551E-2</c:v>
                </c:pt>
                <c:pt idx="101">
                  <c:v>-2.1689999994123355E-2</c:v>
                </c:pt>
                <c:pt idx="102">
                  <c:v>-2.1139999997103587E-2</c:v>
                </c:pt>
                <c:pt idx="104">
                  <c:v>-2.2602049997658469E-2</c:v>
                </c:pt>
                <c:pt idx="107">
                  <c:v>-2.2252049995586276E-2</c:v>
                </c:pt>
                <c:pt idx="108">
                  <c:v>-2.0915649991366081E-2</c:v>
                </c:pt>
                <c:pt idx="111">
                  <c:v>-1.9735649999347515E-2</c:v>
                </c:pt>
                <c:pt idx="112">
                  <c:v>-2.3213599997689016E-2</c:v>
                </c:pt>
                <c:pt idx="114">
                  <c:v>-2.3003599999356084E-2</c:v>
                </c:pt>
                <c:pt idx="116">
                  <c:v>-2.2647199992206879E-2</c:v>
                </c:pt>
                <c:pt idx="134">
                  <c:v>-4.9394399997254368E-2</c:v>
                </c:pt>
                <c:pt idx="135">
                  <c:v>-6.1888999996881466E-2</c:v>
                </c:pt>
                <c:pt idx="136">
                  <c:v>-6.0262349994445685E-2</c:v>
                </c:pt>
                <c:pt idx="137">
                  <c:v>-6.0454149992438033E-2</c:v>
                </c:pt>
                <c:pt idx="139">
                  <c:v>-6.4083800003572833E-2</c:v>
                </c:pt>
                <c:pt idx="141">
                  <c:v>-7.366090000141412E-2</c:v>
                </c:pt>
                <c:pt idx="142">
                  <c:v>-7.2364550003840122E-2</c:v>
                </c:pt>
                <c:pt idx="143">
                  <c:v>-7.6446099999884609E-2</c:v>
                </c:pt>
                <c:pt idx="145">
                  <c:v>-7.6469499996164814E-2</c:v>
                </c:pt>
                <c:pt idx="146">
                  <c:v>-7.3434649995760992E-2</c:v>
                </c:pt>
                <c:pt idx="147">
                  <c:v>-7.5220300001092255E-2</c:v>
                </c:pt>
                <c:pt idx="148">
                  <c:v>-7.3107999996864237E-2</c:v>
                </c:pt>
                <c:pt idx="149">
                  <c:v>-8.166785000503296E-2</c:v>
                </c:pt>
                <c:pt idx="150">
                  <c:v>-8.1322749996616039E-2</c:v>
                </c:pt>
                <c:pt idx="151">
                  <c:v>-8.262799999647541E-2</c:v>
                </c:pt>
                <c:pt idx="152">
                  <c:v>-8.301979999669129E-2</c:v>
                </c:pt>
                <c:pt idx="153">
                  <c:v>-8.2969800001592375E-2</c:v>
                </c:pt>
                <c:pt idx="154">
                  <c:v>-8.2659799998509698E-2</c:v>
                </c:pt>
                <c:pt idx="155">
                  <c:v>-8.1719800000428222E-2</c:v>
                </c:pt>
                <c:pt idx="156">
                  <c:v>-8.3154350002587307E-2</c:v>
                </c:pt>
                <c:pt idx="157">
                  <c:v>-8.7476449996756855E-2</c:v>
                </c:pt>
                <c:pt idx="158">
                  <c:v>-8.1470299999637064E-2</c:v>
                </c:pt>
                <c:pt idx="159">
                  <c:v>-8.368625000002794E-2</c:v>
                </c:pt>
                <c:pt idx="160">
                  <c:v>-8.5943199999746867E-2</c:v>
                </c:pt>
                <c:pt idx="161">
                  <c:v>-8.5639799995988142E-2</c:v>
                </c:pt>
                <c:pt idx="162">
                  <c:v>-8.6965999995300081E-2</c:v>
                </c:pt>
                <c:pt idx="163">
                  <c:v>-8.6965999995300081E-2</c:v>
                </c:pt>
                <c:pt idx="164">
                  <c:v>-9.0172999996866565E-2</c:v>
                </c:pt>
                <c:pt idx="165">
                  <c:v>-8.96736999929999E-2</c:v>
                </c:pt>
                <c:pt idx="166">
                  <c:v>-8.96736999929999E-2</c:v>
                </c:pt>
                <c:pt idx="167">
                  <c:v>-8.6329749996366445E-2</c:v>
                </c:pt>
                <c:pt idx="168">
                  <c:v>-9.0027699996426236E-2</c:v>
                </c:pt>
                <c:pt idx="169">
                  <c:v>-9.9174299997685011E-2</c:v>
                </c:pt>
                <c:pt idx="170">
                  <c:v>-0.10381955000048038</c:v>
                </c:pt>
                <c:pt idx="171">
                  <c:v>-0.10161249999509891</c:v>
                </c:pt>
                <c:pt idx="172">
                  <c:v>-0.10241105000022799</c:v>
                </c:pt>
                <c:pt idx="173">
                  <c:v>-0.10423045000061393</c:v>
                </c:pt>
                <c:pt idx="174">
                  <c:v>-0.10359104999952251</c:v>
                </c:pt>
                <c:pt idx="175">
                  <c:v>-0.10527374999946915</c:v>
                </c:pt>
                <c:pt idx="176">
                  <c:v>-0.11045975000160979</c:v>
                </c:pt>
                <c:pt idx="177">
                  <c:v>-0.11076830000092741</c:v>
                </c:pt>
                <c:pt idx="178">
                  <c:v>-0.11135839999769814</c:v>
                </c:pt>
                <c:pt idx="179">
                  <c:v>-0.10931534999690484</c:v>
                </c:pt>
                <c:pt idx="181">
                  <c:v>-0.10630585000035353</c:v>
                </c:pt>
                <c:pt idx="183">
                  <c:v>-0.11054439999861643</c:v>
                </c:pt>
                <c:pt idx="184">
                  <c:v>-0.10925775000214344</c:v>
                </c:pt>
                <c:pt idx="185">
                  <c:v>-0.10959215000184486</c:v>
                </c:pt>
                <c:pt idx="186">
                  <c:v>-0.10973224999906961</c:v>
                </c:pt>
                <c:pt idx="187">
                  <c:v>-0.11092634999658912</c:v>
                </c:pt>
                <c:pt idx="188">
                  <c:v>-0.11241624999820488</c:v>
                </c:pt>
                <c:pt idx="189">
                  <c:v>-0.11439324999810196</c:v>
                </c:pt>
                <c:pt idx="191">
                  <c:v>-0.11886894999770448</c:v>
                </c:pt>
                <c:pt idx="192">
                  <c:v>-0.11688084999332204</c:v>
                </c:pt>
                <c:pt idx="193">
                  <c:v>-0.11976240000512917</c:v>
                </c:pt>
                <c:pt idx="194">
                  <c:v>-0.11665574999642558</c:v>
                </c:pt>
                <c:pt idx="195">
                  <c:v>-0.11165614999481477</c:v>
                </c:pt>
                <c:pt idx="198">
                  <c:v>-0.12015319999773055</c:v>
                </c:pt>
                <c:pt idx="199">
                  <c:v>-0.12015319999773055</c:v>
                </c:pt>
                <c:pt idx="200">
                  <c:v>-0.11698954999883426</c:v>
                </c:pt>
                <c:pt idx="201">
                  <c:v>-0.12579700000060257</c:v>
                </c:pt>
                <c:pt idx="202">
                  <c:v>-0.13094845000159694</c:v>
                </c:pt>
                <c:pt idx="203">
                  <c:v>-0.14089660000172444</c:v>
                </c:pt>
                <c:pt idx="204">
                  <c:v>-0.14339994999318151</c:v>
                </c:pt>
                <c:pt idx="205">
                  <c:v>-0.13671239999530371</c:v>
                </c:pt>
                <c:pt idx="206">
                  <c:v>-0.13624600000184728</c:v>
                </c:pt>
                <c:pt idx="207">
                  <c:v>-0.13520599999901606</c:v>
                </c:pt>
                <c:pt idx="208">
                  <c:v>-0.13577755000005709</c:v>
                </c:pt>
                <c:pt idx="209">
                  <c:v>-0.13507549999485491</c:v>
                </c:pt>
                <c:pt idx="210">
                  <c:v>-0.13606270000309451</c:v>
                </c:pt>
                <c:pt idx="211">
                  <c:v>-0.13549269999930402</c:v>
                </c:pt>
                <c:pt idx="212">
                  <c:v>-0.1351827000034973</c:v>
                </c:pt>
                <c:pt idx="213">
                  <c:v>-0.13413064999622293</c:v>
                </c:pt>
                <c:pt idx="214">
                  <c:v>-0.13078064999717753</c:v>
                </c:pt>
                <c:pt idx="215">
                  <c:v>-0.13277275000291411</c:v>
                </c:pt>
                <c:pt idx="216">
                  <c:v>-0.13265274999866961</c:v>
                </c:pt>
                <c:pt idx="217">
                  <c:v>-0.13580639999418054</c:v>
                </c:pt>
                <c:pt idx="218">
                  <c:v>-0.13498639999306761</c:v>
                </c:pt>
                <c:pt idx="219">
                  <c:v>-0.13616014999570325</c:v>
                </c:pt>
                <c:pt idx="220">
                  <c:v>-0.13815194999187952</c:v>
                </c:pt>
                <c:pt idx="221">
                  <c:v>-0.13985600000160048</c:v>
                </c:pt>
                <c:pt idx="222">
                  <c:v>-0.13948600000003353</c:v>
                </c:pt>
                <c:pt idx="223">
                  <c:v>-0.13901600000099279</c:v>
                </c:pt>
                <c:pt idx="224">
                  <c:v>-0.13978299999871524</c:v>
                </c:pt>
                <c:pt idx="225">
                  <c:v>-0.13968300000124145</c:v>
                </c:pt>
                <c:pt idx="226">
                  <c:v>-0.13985339999635471</c:v>
                </c:pt>
                <c:pt idx="227">
                  <c:v>-0.14220064999244642</c:v>
                </c:pt>
                <c:pt idx="228">
                  <c:v>-0.14040064999426249</c:v>
                </c:pt>
                <c:pt idx="229">
                  <c:v>-0.14043915000365814</c:v>
                </c:pt>
                <c:pt idx="230">
                  <c:v>-0.14291249999951106</c:v>
                </c:pt>
                <c:pt idx="231">
                  <c:v>-0.14033254999958444</c:v>
                </c:pt>
                <c:pt idx="232">
                  <c:v>-0.14402230000268901</c:v>
                </c:pt>
                <c:pt idx="233">
                  <c:v>-0.13864605014532572</c:v>
                </c:pt>
                <c:pt idx="234">
                  <c:v>-0.13864604999980656</c:v>
                </c:pt>
                <c:pt idx="235">
                  <c:v>-0.14460454999789363</c:v>
                </c:pt>
                <c:pt idx="236">
                  <c:v>-0.14222454999980982</c:v>
                </c:pt>
                <c:pt idx="237">
                  <c:v>-0.1483245999988867</c:v>
                </c:pt>
                <c:pt idx="238">
                  <c:v>-0.14420365000114543</c:v>
                </c:pt>
                <c:pt idx="239">
                  <c:v>-0.14996830000018235</c:v>
                </c:pt>
                <c:pt idx="240">
                  <c:v>-0.14981830000033369</c:v>
                </c:pt>
                <c:pt idx="241">
                  <c:v>-0.152541100003873</c:v>
                </c:pt>
                <c:pt idx="242">
                  <c:v>-0.15257200021005701</c:v>
                </c:pt>
                <c:pt idx="243">
                  <c:v>-0.1537611499952618</c:v>
                </c:pt>
                <c:pt idx="244">
                  <c:v>-0.1537611499952618</c:v>
                </c:pt>
                <c:pt idx="245">
                  <c:v>-0.15449015000194777</c:v>
                </c:pt>
                <c:pt idx="246">
                  <c:v>-0.15449015000194777</c:v>
                </c:pt>
                <c:pt idx="247">
                  <c:v>-0.15608424999663839</c:v>
                </c:pt>
                <c:pt idx="248">
                  <c:v>-0.15608424999663839</c:v>
                </c:pt>
                <c:pt idx="249">
                  <c:v>-0.17054780000034953</c:v>
                </c:pt>
                <c:pt idx="250">
                  <c:v>-0.17124939999484923</c:v>
                </c:pt>
                <c:pt idx="251">
                  <c:v>-0.16644734999135835</c:v>
                </c:pt>
                <c:pt idx="252">
                  <c:v>-0.16622710000228835</c:v>
                </c:pt>
                <c:pt idx="253">
                  <c:v>-0.16683190006733639</c:v>
                </c:pt>
                <c:pt idx="254">
                  <c:v>-0.17052529999637045</c:v>
                </c:pt>
                <c:pt idx="255">
                  <c:v>-0.17894909999449737</c:v>
                </c:pt>
                <c:pt idx="256">
                  <c:v>-0.17583590000140248</c:v>
                </c:pt>
                <c:pt idx="257">
                  <c:v>-0.17122474999632686</c:v>
                </c:pt>
                <c:pt idx="258">
                  <c:v>-0.17782269999588607</c:v>
                </c:pt>
                <c:pt idx="259">
                  <c:v>-0.17667830000573304</c:v>
                </c:pt>
                <c:pt idx="260">
                  <c:v>-0.17657830000098329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9B-4C81-8A20-CCEF50F5B8C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1'!$L$21:$L$843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9B-4C81-8A20-CCEF50F5B8C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1'!$M$21:$M$843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9B-4C81-8A20-CCEF50F5B8C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1'!$N$21:$N$843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9B-4C81-8A20-CCEF50F5B8C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'Active 1'!$W$2:$W$19</c:f>
              <c:numCache>
                <c:formatCode>General</c:formatCode>
                <c:ptCount val="18"/>
                <c:pt idx="0">
                  <c:v>-3.8081165496856575E-3</c:v>
                </c:pt>
                <c:pt idx="1">
                  <c:v>-1.1274664892519074E-2</c:v>
                </c:pt>
                <c:pt idx="2">
                  <c:v>-1.9129225411598425E-2</c:v>
                </c:pt>
                <c:pt idx="3">
                  <c:v>-2.7371798106923709E-2</c:v>
                </c:pt>
                <c:pt idx="4">
                  <c:v>-3.6002382978494916E-2</c:v>
                </c:pt>
                <c:pt idx="5">
                  <c:v>-4.5020980026312059E-2</c:v>
                </c:pt>
                <c:pt idx="6">
                  <c:v>-5.4427589250375143E-2</c:v>
                </c:pt>
                <c:pt idx="7">
                  <c:v>-6.4222210650684147E-2</c:v>
                </c:pt>
                <c:pt idx="8">
                  <c:v>-7.4404844227239086E-2</c:v>
                </c:pt>
                <c:pt idx="9">
                  <c:v>-8.4975489980039953E-2</c:v>
                </c:pt>
                <c:pt idx="10">
                  <c:v>-9.5934147909086748E-2</c:v>
                </c:pt>
                <c:pt idx="11">
                  <c:v>-0.10728081801437947</c:v>
                </c:pt>
                <c:pt idx="12">
                  <c:v>-0.11901550029591815</c:v>
                </c:pt>
                <c:pt idx="13">
                  <c:v>-0.13113819475370272</c:v>
                </c:pt>
                <c:pt idx="14">
                  <c:v>-0.14364890138773329</c:v>
                </c:pt>
                <c:pt idx="15">
                  <c:v>-0.15654762019800972</c:v>
                </c:pt>
                <c:pt idx="16">
                  <c:v>-0.16983435118453211</c:v>
                </c:pt>
                <c:pt idx="17">
                  <c:v>-0.18350909434730042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9B-4C81-8A20-CCEF50F5B8C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1'!$R$21:$R$843</c:f>
              <c:numCache>
                <c:formatCode>General</c:formatCode>
                <c:ptCount val="823"/>
                <c:pt idx="37">
                  <c:v>-2.040100000158418E-3</c:v>
                </c:pt>
                <c:pt idx="42">
                  <c:v>-2.6906999992206693E-3</c:v>
                </c:pt>
                <c:pt idx="43">
                  <c:v>-2.0629200000257697E-2</c:v>
                </c:pt>
                <c:pt idx="44">
                  <c:v>-9.2717000006814487E-3</c:v>
                </c:pt>
                <c:pt idx="47">
                  <c:v>-1.6820700002426747E-2</c:v>
                </c:pt>
                <c:pt idx="49">
                  <c:v>-2.0182849999400787E-2</c:v>
                </c:pt>
                <c:pt idx="52">
                  <c:v>4.5329649998166133E-2</c:v>
                </c:pt>
                <c:pt idx="53">
                  <c:v>-1.7096700001275167E-2</c:v>
                </c:pt>
                <c:pt idx="55">
                  <c:v>-2.4540000013075769E-3</c:v>
                </c:pt>
                <c:pt idx="56">
                  <c:v>-9.1216449996863957E-2</c:v>
                </c:pt>
                <c:pt idx="57">
                  <c:v>6.0184000030858442E-3</c:v>
                </c:pt>
                <c:pt idx="62">
                  <c:v>1.9624600005045068E-2</c:v>
                </c:pt>
                <c:pt idx="63">
                  <c:v>4.7634850001486484E-2</c:v>
                </c:pt>
                <c:pt idx="65">
                  <c:v>4.5414400003210176E-2</c:v>
                </c:pt>
                <c:pt idx="71">
                  <c:v>-2.7770199994847644E-2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9B-4C81-8A20-CCEF50F5B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23632"/>
        <c:axId val="1"/>
      </c:scatterChart>
      <c:valAx>
        <c:axId val="668123632"/>
        <c:scaling>
          <c:orientation val="minMax"/>
          <c:max val="4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6759776536312854"/>
              <c:y val="0.9070256610485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43016759776536E-2"/>
              <c:y val="0.41322357432593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1236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385474860335196"/>
          <c:y val="0.94834797509815405"/>
          <c:w val="0.63826815642458112"/>
          <c:h val="4.13223140495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1b.  CN And -- [41577.297, 0.4627959]</a:t>
            </a:r>
          </a:p>
        </c:rich>
      </c:tx>
      <c:layout>
        <c:manualLayout>
          <c:xMode val="edge"/>
          <c:yMode val="edge"/>
          <c:x val="0.15732758620689655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6896551724138"/>
          <c:y val="0.14285765388068725"/>
          <c:w val="0.8318965517241379"/>
          <c:h val="0.70329921910492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1'!$G$21:$G$843</c:f>
              <c:numCache>
                <c:formatCode>General</c:formatCode>
                <c:ptCount val="823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4">
                  <c:v>0</c:v>
                </c:pt>
                <c:pt idx="35">
                  <c:v>-5.9794999833684415E-4</c:v>
                </c:pt>
                <c:pt idx="36">
                  <c:v>-1.9795000116573647E-4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0">
                  <c:v>-4.5584999970742501E-3</c:v>
                </c:pt>
                <c:pt idx="51">
                  <c:v>1.0329650001949631E-2</c:v>
                </c:pt>
                <c:pt idx="54">
                  <c:v>7.9033000001800247E-3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7">
                  <c:v>-1.1425999997300096E-2</c:v>
                </c:pt>
                <c:pt idx="68">
                  <c:v>-1.3093199995637406E-2</c:v>
                </c:pt>
                <c:pt idx="69">
                  <c:v>-1.2280899994948413E-2</c:v>
                </c:pt>
                <c:pt idx="70">
                  <c:v>-1.1574299998756032E-2</c:v>
                </c:pt>
                <c:pt idx="72">
                  <c:v>-1.0290250000252854E-2</c:v>
                </c:pt>
                <c:pt idx="73">
                  <c:v>-1.8703699999605305E-2</c:v>
                </c:pt>
                <c:pt idx="74">
                  <c:v>-1.0860649999813177E-2</c:v>
                </c:pt>
                <c:pt idx="75">
                  <c:v>-1.1960199997702148E-2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1">
                  <c:v>-1.7430699997930788E-2</c:v>
                </c:pt>
                <c:pt idx="92">
                  <c:v>-1.9776950000959914E-2</c:v>
                </c:pt>
                <c:pt idx="93">
                  <c:v>-1.6926950003835373E-2</c:v>
                </c:pt>
                <c:pt idx="94">
                  <c:v>-2.2894200003065635E-2</c:v>
                </c:pt>
                <c:pt idx="95">
                  <c:v>-1.446754999778932E-2</c:v>
                </c:pt>
                <c:pt idx="96">
                  <c:v>-1.9953800001530908E-2</c:v>
                </c:pt>
                <c:pt idx="97">
                  <c:v>-2.2126399999251589E-2</c:v>
                </c:pt>
                <c:pt idx="98">
                  <c:v>-2.2106399999756832E-2</c:v>
                </c:pt>
                <c:pt idx="99">
                  <c:v>-2.0946399999957066E-2</c:v>
                </c:pt>
                <c:pt idx="100">
                  <c:v>-2.0906400000967551E-2</c:v>
                </c:pt>
                <c:pt idx="101">
                  <c:v>-2.1689999994123355E-2</c:v>
                </c:pt>
                <c:pt idx="102">
                  <c:v>-2.1139999997103587E-2</c:v>
                </c:pt>
                <c:pt idx="103">
                  <c:v>-2.1089999994728714E-2</c:v>
                </c:pt>
                <c:pt idx="104">
                  <c:v>-2.2602049997658469E-2</c:v>
                </c:pt>
                <c:pt idx="105">
                  <c:v>-2.2582049998163711E-2</c:v>
                </c:pt>
                <c:pt idx="106">
                  <c:v>-2.2282049998466391E-2</c:v>
                </c:pt>
                <c:pt idx="107">
                  <c:v>-2.2252049995586276E-2</c:v>
                </c:pt>
                <c:pt idx="108">
                  <c:v>-2.0915649991366081E-2</c:v>
                </c:pt>
                <c:pt idx="109">
                  <c:v>-2.0865649996267166E-2</c:v>
                </c:pt>
                <c:pt idx="110">
                  <c:v>-1.9765649994951673E-2</c:v>
                </c:pt>
                <c:pt idx="111">
                  <c:v>-1.9735649999347515E-2</c:v>
                </c:pt>
                <c:pt idx="112">
                  <c:v>-2.3213599997689016E-2</c:v>
                </c:pt>
                <c:pt idx="113">
                  <c:v>-2.3163599995314144E-2</c:v>
                </c:pt>
                <c:pt idx="114">
                  <c:v>-2.3003599999356084E-2</c:v>
                </c:pt>
                <c:pt idx="115">
                  <c:v>-2.2963600000366569E-2</c:v>
                </c:pt>
                <c:pt idx="116">
                  <c:v>-2.2647199992206879E-2</c:v>
                </c:pt>
                <c:pt idx="117">
                  <c:v>-2.4542999999539461E-2</c:v>
                </c:pt>
                <c:pt idx="118">
                  <c:v>-2.3297899999306537E-2</c:v>
                </c:pt>
                <c:pt idx="119">
                  <c:v>-3.1272299995180219E-2</c:v>
                </c:pt>
                <c:pt idx="120">
                  <c:v>-3.0972299995482899E-2</c:v>
                </c:pt>
                <c:pt idx="121">
                  <c:v>-3.4356349991867319E-2</c:v>
                </c:pt>
                <c:pt idx="122">
                  <c:v>-3.4056349992169999E-2</c:v>
                </c:pt>
                <c:pt idx="123">
                  <c:v>-3.185634999681497E-2</c:v>
                </c:pt>
                <c:pt idx="124">
                  <c:v>-3.7048149999463931E-2</c:v>
                </c:pt>
                <c:pt idx="125">
                  <c:v>-3.0148149999149609E-2</c:v>
                </c:pt>
                <c:pt idx="126">
                  <c:v>-3.4629699999641161E-2</c:v>
                </c:pt>
                <c:pt idx="127">
                  <c:v>-3.3929700002772734E-2</c:v>
                </c:pt>
                <c:pt idx="128">
                  <c:v>-3.2429699997010175E-2</c:v>
                </c:pt>
                <c:pt idx="129">
                  <c:v>-3.7254099996061996E-2</c:v>
                </c:pt>
                <c:pt idx="130">
                  <c:v>-3.5854099995049182E-2</c:v>
                </c:pt>
                <c:pt idx="131">
                  <c:v>-3.7047600002551917E-2</c:v>
                </c:pt>
                <c:pt idx="132">
                  <c:v>-3.3247600003960542E-2</c:v>
                </c:pt>
                <c:pt idx="133">
                  <c:v>-3.4332399998675101E-2</c:v>
                </c:pt>
                <c:pt idx="134">
                  <c:v>-4.9394399997254368E-2</c:v>
                </c:pt>
                <c:pt idx="135">
                  <c:v>-6.1888999996881466E-2</c:v>
                </c:pt>
                <c:pt idx="136">
                  <c:v>-6.0262349994445685E-2</c:v>
                </c:pt>
                <c:pt idx="137">
                  <c:v>-6.0454149992438033E-2</c:v>
                </c:pt>
                <c:pt idx="138">
                  <c:v>-6.2982200004626065E-2</c:v>
                </c:pt>
                <c:pt idx="139">
                  <c:v>-6.4083800003572833E-2</c:v>
                </c:pt>
                <c:pt idx="140">
                  <c:v>-7.4143300000287127E-2</c:v>
                </c:pt>
                <c:pt idx="141">
                  <c:v>-7.366090000141412E-2</c:v>
                </c:pt>
                <c:pt idx="142">
                  <c:v>-7.2364550003840122E-2</c:v>
                </c:pt>
                <c:pt idx="143">
                  <c:v>-7.6446099999884609E-2</c:v>
                </c:pt>
                <c:pt idx="144">
                  <c:v>-7.4275300001318101E-2</c:v>
                </c:pt>
                <c:pt idx="145">
                  <c:v>-7.6469499996164814E-2</c:v>
                </c:pt>
                <c:pt idx="146">
                  <c:v>-7.3434649995760992E-2</c:v>
                </c:pt>
                <c:pt idx="147">
                  <c:v>-7.5220300001092255E-2</c:v>
                </c:pt>
                <c:pt idx="148">
                  <c:v>-7.3107999996864237E-2</c:v>
                </c:pt>
                <c:pt idx="149">
                  <c:v>-8.166785000503296E-2</c:v>
                </c:pt>
                <c:pt idx="150">
                  <c:v>-8.1322749996616039E-2</c:v>
                </c:pt>
                <c:pt idx="151">
                  <c:v>-8.262799999647541E-2</c:v>
                </c:pt>
                <c:pt idx="152">
                  <c:v>-8.301979999669129E-2</c:v>
                </c:pt>
                <c:pt idx="153">
                  <c:v>-8.2969800001592375E-2</c:v>
                </c:pt>
                <c:pt idx="154">
                  <c:v>-8.2659799998509698E-2</c:v>
                </c:pt>
                <c:pt idx="155">
                  <c:v>-8.1719800000428222E-2</c:v>
                </c:pt>
                <c:pt idx="156">
                  <c:v>-8.3154350002587307E-2</c:v>
                </c:pt>
                <c:pt idx="157">
                  <c:v>-8.7476449996756855E-2</c:v>
                </c:pt>
                <c:pt idx="158">
                  <c:v>-8.1470299999637064E-2</c:v>
                </c:pt>
                <c:pt idx="159">
                  <c:v>-8.368625000002794E-2</c:v>
                </c:pt>
                <c:pt idx="160">
                  <c:v>-8.5943199999746867E-2</c:v>
                </c:pt>
                <c:pt idx="161">
                  <c:v>-8.5639799995988142E-2</c:v>
                </c:pt>
                <c:pt idx="162">
                  <c:v>-8.6965999995300081E-2</c:v>
                </c:pt>
                <c:pt idx="163">
                  <c:v>-8.6965999995300081E-2</c:v>
                </c:pt>
                <c:pt idx="164">
                  <c:v>-9.0172999996866565E-2</c:v>
                </c:pt>
                <c:pt idx="165">
                  <c:v>-8.96736999929999E-2</c:v>
                </c:pt>
                <c:pt idx="166">
                  <c:v>-8.96736999929999E-2</c:v>
                </c:pt>
                <c:pt idx="167">
                  <c:v>-8.6329749996366445E-2</c:v>
                </c:pt>
                <c:pt idx="168">
                  <c:v>-9.0027699996426236E-2</c:v>
                </c:pt>
                <c:pt idx="169">
                  <c:v>-9.9174299997685011E-2</c:v>
                </c:pt>
                <c:pt idx="170">
                  <c:v>-0.10381955000048038</c:v>
                </c:pt>
                <c:pt idx="171">
                  <c:v>-0.10161249999509891</c:v>
                </c:pt>
                <c:pt idx="172">
                  <c:v>-0.10241105000022799</c:v>
                </c:pt>
                <c:pt idx="173">
                  <c:v>-0.10423045000061393</c:v>
                </c:pt>
                <c:pt idx="174">
                  <c:v>-0.10359104999952251</c:v>
                </c:pt>
                <c:pt idx="175">
                  <c:v>-0.10527374999946915</c:v>
                </c:pt>
                <c:pt idx="176">
                  <c:v>-0.11045975000160979</c:v>
                </c:pt>
                <c:pt idx="177">
                  <c:v>-0.11076830000092741</c:v>
                </c:pt>
                <c:pt idx="178">
                  <c:v>-0.11135839999769814</c:v>
                </c:pt>
                <c:pt idx="179">
                  <c:v>-0.10931534999690484</c:v>
                </c:pt>
                <c:pt idx="180">
                  <c:v>-0.10632584999984829</c:v>
                </c:pt>
                <c:pt idx="181">
                  <c:v>-0.10630585000035353</c:v>
                </c:pt>
                <c:pt idx="182">
                  <c:v>-0.1105844000048819</c:v>
                </c:pt>
                <c:pt idx="183">
                  <c:v>-0.11054439999861643</c:v>
                </c:pt>
                <c:pt idx="184">
                  <c:v>-0.10925775000214344</c:v>
                </c:pt>
                <c:pt idx="185">
                  <c:v>-0.10959215000184486</c:v>
                </c:pt>
                <c:pt idx="186">
                  <c:v>-0.10973224999906961</c:v>
                </c:pt>
                <c:pt idx="187">
                  <c:v>-0.11092634999658912</c:v>
                </c:pt>
                <c:pt idx="188">
                  <c:v>-0.11241624999820488</c:v>
                </c:pt>
                <c:pt idx="189">
                  <c:v>-0.11439324999810196</c:v>
                </c:pt>
                <c:pt idx="190">
                  <c:v>-0.11535749999893596</c:v>
                </c:pt>
                <c:pt idx="191">
                  <c:v>-0.11886894999770448</c:v>
                </c:pt>
                <c:pt idx="192">
                  <c:v>-0.11688084999332204</c:v>
                </c:pt>
                <c:pt idx="193">
                  <c:v>-0.11976240000512917</c:v>
                </c:pt>
                <c:pt idx="194">
                  <c:v>-0.11665574999642558</c:v>
                </c:pt>
                <c:pt idx="195">
                  <c:v>-0.11165614999481477</c:v>
                </c:pt>
                <c:pt idx="196">
                  <c:v>-0.12020320000010543</c:v>
                </c:pt>
                <c:pt idx="197">
                  <c:v>-0.12020320000010543</c:v>
                </c:pt>
                <c:pt idx="198">
                  <c:v>-0.12015319999773055</c:v>
                </c:pt>
                <c:pt idx="199">
                  <c:v>-0.12015319999773055</c:v>
                </c:pt>
                <c:pt idx="200">
                  <c:v>-0.11698954999883426</c:v>
                </c:pt>
                <c:pt idx="201">
                  <c:v>-0.12579700000060257</c:v>
                </c:pt>
                <c:pt idx="202">
                  <c:v>-0.13094845000159694</c:v>
                </c:pt>
                <c:pt idx="203">
                  <c:v>-0.14089660000172444</c:v>
                </c:pt>
                <c:pt idx="204">
                  <c:v>-0.14339994999318151</c:v>
                </c:pt>
                <c:pt idx="205">
                  <c:v>-0.13671239999530371</c:v>
                </c:pt>
                <c:pt idx="206">
                  <c:v>-0.13624600000184728</c:v>
                </c:pt>
                <c:pt idx="207">
                  <c:v>-0.13520599999901606</c:v>
                </c:pt>
                <c:pt idx="208">
                  <c:v>-0.13577755000005709</c:v>
                </c:pt>
                <c:pt idx="209">
                  <c:v>-0.13507549999485491</c:v>
                </c:pt>
                <c:pt idx="210">
                  <c:v>-0.13606270000309451</c:v>
                </c:pt>
                <c:pt idx="211">
                  <c:v>-0.13549269999930402</c:v>
                </c:pt>
                <c:pt idx="212">
                  <c:v>-0.1351827000034973</c:v>
                </c:pt>
                <c:pt idx="213">
                  <c:v>-0.13413064999622293</c:v>
                </c:pt>
                <c:pt idx="214">
                  <c:v>-0.13078064999717753</c:v>
                </c:pt>
                <c:pt idx="215">
                  <c:v>-0.13277275000291411</c:v>
                </c:pt>
                <c:pt idx="216">
                  <c:v>-0.13265274999866961</c:v>
                </c:pt>
                <c:pt idx="217">
                  <c:v>-0.13580639999418054</c:v>
                </c:pt>
                <c:pt idx="218">
                  <c:v>-0.13498639999306761</c:v>
                </c:pt>
                <c:pt idx="219">
                  <c:v>-0.13616014999570325</c:v>
                </c:pt>
                <c:pt idx="220">
                  <c:v>-0.13815194999187952</c:v>
                </c:pt>
                <c:pt idx="221">
                  <c:v>-0.13985600000160048</c:v>
                </c:pt>
                <c:pt idx="222">
                  <c:v>-0.13948600000003353</c:v>
                </c:pt>
                <c:pt idx="223">
                  <c:v>-0.13901600000099279</c:v>
                </c:pt>
                <c:pt idx="224">
                  <c:v>-0.13978299999871524</c:v>
                </c:pt>
                <c:pt idx="225">
                  <c:v>-0.13968300000124145</c:v>
                </c:pt>
                <c:pt idx="226">
                  <c:v>-0.13985339999635471</c:v>
                </c:pt>
                <c:pt idx="227">
                  <c:v>-0.14220064999244642</c:v>
                </c:pt>
                <c:pt idx="228">
                  <c:v>-0.14040064999426249</c:v>
                </c:pt>
                <c:pt idx="229">
                  <c:v>-0.14043915000365814</c:v>
                </c:pt>
                <c:pt idx="230">
                  <c:v>-0.14291249999951106</c:v>
                </c:pt>
                <c:pt idx="231">
                  <c:v>-0.14033254999958444</c:v>
                </c:pt>
                <c:pt idx="232">
                  <c:v>-0.14402230000268901</c:v>
                </c:pt>
                <c:pt idx="233">
                  <c:v>-0.13864605014532572</c:v>
                </c:pt>
                <c:pt idx="234">
                  <c:v>-0.13864604999980656</c:v>
                </c:pt>
                <c:pt idx="235">
                  <c:v>-0.14460454999789363</c:v>
                </c:pt>
                <c:pt idx="236">
                  <c:v>-0.14222454999980982</c:v>
                </c:pt>
                <c:pt idx="237">
                  <c:v>-0.1483245999988867</c:v>
                </c:pt>
                <c:pt idx="238">
                  <c:v>-0.14420365000114543</c:v>
                </c:pt>
                <c:pt idx="239">
                  <c:v>-0.14996830000018235</c:v>
                </c:pt>
                <c:pt idx="240">
                  <c:v>-0.14981830000033369</c:v>
                </c:pt>
                <c:pt idx="241">
                  <c:v>-0.152541100003873</c:v>
                </c:pt>
                <c:pt idx="242">
                  <c:v>-0.15257200021005701</c:v>
                </c:pt>
                <c:pt idx="243">
                  <c:v>-0.1537611499952618</c:v>
                </c:pt>
                <c:pt idx="244">
                  <c:v>-0.1537611499952618</c:v>
                </c:pt>
                <c:pt idx="245">
                  <c:v>-0.15449015000194777</c:v>
                </c:pt>
                <c:pt idx="246">
                  <c:v>-0.15449015000194777</c:v>
                </c:pt>
                <c:pt idx="247">
                  <c:v>-0.15608424999663839</c:v>
                </c:pt>
                <c:pt idx="248">
                  <c:v>-0.15608424999663839</c:v>
                </c:pt>
                <c:pt idx="249">
                  <c:v>-0.17054780000034953</c:v>
                </c:pt>
                <c:pt idx="250">
                  <c:v>-0.17124939999484923</c:v>
                </c:pt>
                <c:pt idx="251">
                  <c:v>-0.16644734999135835</c:v>
                </c:pt>
                <c:pt idx="252">
                  <c:v>-0.16622710000228835</c:v>
                </c:pt>
                <c:pt idx="253">
                  <c:v>-0.16683190006733639</c:v>
                </c:pt>
                <c:pt idx="254">
                  <c:v>-0.17052529999637045</c:v>
                </c:pt>
                <c:pt idx="255">
                  <c:v>-0.17894909999449737</c:v>
                </c:pt>
                <c:pt idx="256">
                  <c:v>-0.17583590000140248</c:v>
                </c:pt>
                <c:pt idx="257">
                  <c:v>-0.17122474999632686</c:v>
                </c:pt>
                <c:pt idx="258">
                  <c:v>-0.17782269999588607</c:v>
                </c:pt>
                <c:pt idx="259">
                  <c:v>-0.17667830000573304</c:v>
                </c:pt>
                <c:pt idx="260">
                  <c:v>-0.17657830000098329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1-465F-9F9D-CF1453DA63CC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'Active 1'!$W$2:$W$19</c:f>
              <c:numCache>
                <c:formatCode>General</c:formatCode>
                <c:ptCount val="18"/>
                <c:pt idx="0">
                  <c:v>-3.8081165496856575E-3</c:v>
                </c:pt>
                <c:pt idx="1">
                  <c:v>-1.1274664892519074E-2</c:v>
                </c:pt>
                <c:pt idx="2">
                  <c:v>-1.9129225411598425E-2</c:v>
                </c:pt>
                <c:pt idx="3">
                  <c:v>-2.7371798106923709E-2</c:v>
                </c:pt>
                <c:pt idx="4">
                  <c:v>-3.6002382978494916E-2</c:v>
                </c:pt>
                <c:pt idx="5">
                  <c:v>-4.5020980026312059E-2</c:v>
                </c:pt>
                <c:pt idx="6">
                  <c:v>-5.4427589250375143E-2</c:v>
                </c:pt>
                <c:pt idx="7">
                  <c:v>-6.4222210650684147E-2</c:v>
                </c:pt>
                <c:pt idx="8">
                  <c:v>-7.4404844227239086E-2</c:v>
                </c:pt>
                <c:pt idx="9">
                  <c:v>-8.4975489980039953E-2</c:v>
                </c:pt>
                <c:pt idx="10">
                  <c:v>-9.5934147909086748E-2</c:v>
                </c:pt>
                <c:pt idx="11">
                  <c:v>-0.10728081801437947</c:v>
                </c:pt>
                <c:pt idx="12">
                  <c:v>-0.11901550029591815</c:v>
                </c:pt>
                <c:pt idx="13">
                  <c:v>-0.13113819475370272</c:v>
                </c:pt>
                <c:pt idx="14">
                  <c:v>-0.14364890138773329</c:v>
                </c:pt>
                <c:pt idx="15">
                  <c:v>-0.15654762019800972</c:v>
                </c:pt>
                <c:pt idx="16">
                  <c:v>-0.16983435118453211</c:v>
                </c:pt>
                <c:pt idx="17">
                  <c:v>-0.18350909434730042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1-465F-9F9D-CF1453DA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22976"/>
        <c:axId val="1"/>
      </c:scatterChart>
      <c:valAx>
        <c:axId val="668122976"/>
        <c:scaling>
          <c:orientation val="minMax"/>
          <c:max val="3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12297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 {41577.297, 0.4627959]</a:t>
            </a:r>
          </a:p>
        </c:rich>
      </c:tx>
      <c:layout>
        <c:manualLayout>
          <c:xMode val="edge"/>
          <c:yMode val="edge"/>
          <c:x val="0.28344370860927154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092715231788075E-2"/>
          <c:y val="0.10416693157687271"/>
          <c:w val="0.87682119205298015"/>
          <c:h val="0.75000190735348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1'!$H$21:$H$843</c:f>
              <c:numCache>
                <c:formatCode>General</c:formatCode>
                <c:ptCount val="823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1">
                  <c:v>1.0329650001949631E-2</c:v>
                </c:pt>
                <c:pt idx="54">
                  <c:v>7.9033000001800247E-3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B-45A9-8824-84785A9D226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1'!$I$21:$I$843</c:f>
              <c:numCache>
                <c:formatCode>General</c:formatCode>
                <c:ptCount val="823"/>
                <c:pt idx="37">
                  <c:v>-2.040100000158418E-3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8">
                  <c:v>-1.3093199995637406E-2</c:v>
                </c:pt>
                <c:pt idx="73">
                  <c:v>-1.8703699999605305E-2</c:v>
                </c:pt>
                <c:pt idx="138">
                  <c:v>-6.2982200004626065E-2</c:v>
                </c:pt>
                <c:pt idx="140">
                  <c:v>-7.4143300000287127E-2</c:v>
                </c:pt>
                <c:pt idx="190">
                  <c:v>-0.11535749999893596</c:v>
                </c:pt>
                <c:pt idx="196">
                  <c:v>-0.12020320000010543</c:v>
                </c:pt>
                <c:pt idx="197">
                  <c:v>-0.12020320000010543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7B-45A9-8824-84785A9D226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1'!$J$21:$J$843</c:f>
              <c:numCache>
                <c:formatCode>General</c:formatCode>
                <c:ptCount val="823"/>
                <c:pt idx="34">
                  <c:v>0</c:v>
                </c:pt>
                <c:pt idx="50">
                  <c:v>-4.5584999970742501E-3</c:v>
                </c:pt>
                <c:pt idx="67">
                  <c:v>-1.1425999997300096E-2</c:v>
                </c:pt>
                <c:pt idx="69">
                  <c:v>-1.2280899994948413E-2</c:v>
                </c:pt>
                <c:pt idx="70">
                  <c:v>-1.1574299998756032E-2</c:v>
                </c:pt>
                <c:pt idx="75">
                  <c:v>-1.1960199997702148E-2</c:v>
                </c:pt>
                <c:pt idx="91">
                  <c:v>-1.7430699997930788E-2</c:v>
                </c:pt>
                <c:pt idx="94">
                  <c:v>-2.2894200003065635E-2</c:v>
                </c:pt>
                <c:pt idx="98">
                  <c:v>-2.2106399999756832E-2</c:v>
                </c:pt>
                <c:pt idx="103">
                  <c:v>-2.1089999994728714E-2</c:v>
                </c:pt>
                <c:pt idx="105">
                  <c:v>-2.2582049998163711E-2</c:v>
                </c:pt>
                <c:pt idx="106">
                  <c:v>-2.2282049998466391E-2</c:v>
                </c:pt>
                <c:pt idx="109">
                  <c:v>-2.0865649996267166E-2</c:v>
                </c:pt>
                <c:pt idx="110">
                  <c:v>-1.9765649994951673E-2</c:v>
                </c:pt>
                <c:pt idx="113">
                  <c:v>-2.3163599995314144E-2</c:v>
                </c:pt>
                <c:pt idx="115">
                  <c:v>-2.2963600000366569E-2</c:v>
                </c:pt>
                <c:pt idx="117">
                  <c:v>-2.4542999999539461E-2</c:v>
                </c:pt>
                <c:pt idx="118">
                  <c:v>-2.3297899999306537E-2</c:v>
                </c:pt>
                <c:pt idx="119">
                  <c:v>-3.1272299995180219E-2</c:v>
                </c:pt>
                <c:pt idx="120">
                  <c:v>-3.0972299995482899E-2</c:v>
                </c:pt>
                <c:pt idx="121">
                  <c:v>-3.4356349991867319E-2</c:v>
                </c:pt>
                <c:pt idx="122">
                  <c:v>-3.4056349992169999E-2</c:v>
                </c:pt>
                <c:pt idx="123">
                  <c:v>-3.185634999681497E-2</c:v>
                </c:pt>
                <c:pt idx="124">
                  <c:v>-3.7048149999463931E-2</c:v>
                </c:pt>
                <c:pt idx="125">
                  <c:v>-3.0148149999149609E-2</c:v>
                </c:pt>
                <c:pt idx="126">
                  <c:v>-3.4629699999641161E-2</c:v>
                </c:pt>
                <c:pt idx="127">
                  <c:v>-3.3929700002772734E-2</c:v>
                </c:pt>
                <c:pt idx="128">
                  <c:v>-3.2429699997010175E-2</c:v>
                </c:pt>
                <c:pt idx="129">
                  <c:v>-3.7254099996061996E-2</c:v>
                </c:pt>
                <c:pt idx="130">
                  <c:v>-3.5854099995049182E-2</c:v>
                </c:pt>
                <c:pt idx="131">
                  <c:v>-3.7047600002551917E-2</c:v>
                </c:pt>
                <c:pt idx="132">
                  <c:v>-3.3247600003960542E-2</c:v>
                </c:pt>
                <c:pt idx="133">
                  <c:v>-3.4332399998675101E-2</c:v>
                </c:pt>
                <c:pt idx="144">
                  <c:v>-7.4275300001318101E-2</c:v>
                </c:pt>
                <c:pt idx="180">
                  <c:v>-0.10632584999984829</c:v>
                </c:pt>
                <c:pt idx="182">
                  <c:v>-0.1105844000048819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7B-45A9-8824-84785A9D226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1'!$K$21:$K$843</c:f>
              <c:numCache>
                <c:formatCode>General</c:formatCode>
                <c:ptCount val="823"/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5">
                  <c:v>-5.9794999833684415E-4</c:v>
                </c:pt>
                <c:pt idx="36">
                  <c:v>-1.9795000116573647E-4</c:v>
                </c:pt>
                <c:pt idx="71">
                  <c:v>0</c:v>
                </c:pt>
                <c:pt idx="72">
                  <c:v>-1.0290250000252854E-2</c:v>
                </c:pt>
                <c:pt idx="74">
                  <c:v>-1.0860649999813177E-2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2">
                  <c:v>-1.9776950000959914E-2</c:v>
                </c:pt>
                <c:pt idx="93">
                  <c:v>-1.6926950003835373E-2</c:v>
                </c:pt>
                <c:pt idx="95">
                  <c:v>-1.446754999778932E-2</c:v>
                </c:pt>
                <c:pt idx="96">
                  <c:v>-1.9953800001530908E-2</c:v>
                </c:pt>
                <c:pt idx="97">
                  <c:v>-2.2126399999251589E-2</c:v>
                </c:pt>
                <c:pt idx="99">
                  <c:v>-2.0946399999957066E-2</c:v>
                </c:pt>
                <c:pt idx="100">
                  <c:v>-2.0906400000967551E-2</c:v>
                </c:pt>
                <c:pt idx="101">
                  <c:v>-2.1689999994123355E-2</c:v>
                </c:pt>
                <c:pt idx="102">
                  <c:v>-2.1139999997103587E-2</c:v>
                </c:pt>
                <c:pt idx="104">
                  <c:v>-2.2602049997658469E-2</c:v>
                </c:pt>
                <c:pt idx="107">
                  <c:v>-2.2252049995586276E-2</c:v>
                </c:pt>
                <c:pt idx="108">
                  <c:v>-2.0915649991366081E-2</c:v>
                </c:pt>
                <c:pt idx="111">
                  <c:v>-1.9735649999347515E-2</c:v>
                </c:pt>
                <c:pt idx="112">
                  <c:v>-2.3213599997689016E-2</c:v>
                </c:pt>
                <c:pt idx="114">
                  <c:v>-2.3003599999356084E-2</c:v>
                </c:pt>
                <c:pt idx="116">
                  <c:v>-2.2647199992206879E-2</c:v>
                </c:pt>
                <c:pt idx="134">
                  <c:v>-4.9394399997254368E-2</c:v>
                </c:pt>
                <c:pt idx="135">
                  <c:v>-6.1888999996881466E-2</c:v>
                </c:pt>
                <c:pt idx="136">
                  <c:v>-6.0262349994445685E-2</c:v>
                </c:pt>
                <c:pt idx="137">
                  <c:v>-6.0454149992438033E-2</c:v>
                </c:pt>
                <c:pt idx="139">
                  <c:v>-6.4083800003572833E-2</c:v>
                </c:pt>
                <c:pt idx="141">
                  <c:v>-7.366090000141412E-2</c:v>
                </c:pt>
                <c:pt idx="142">
                  <c:v>-7.2364550003840122E-2</c:v>
                </c:pt>
                <c:pt idx="143">
                  <c:v>-7.6446099999884609E-2</c:v>
                </c:pt>
                <c:pt idx="145">
                  <c:v>-7.6469499996164814E-2</c:v>
                </c:pt>
                <c:pt idx="146">
                  <c:v>-7.3434649995760992E-2</c:v>
                </c:pt>
                <c:pt idx="147">
                  <c:v>-7.5220300001092255E-2</c:v>
                </c:pt>
                <c:pt idx="148">
                  <c:v>-7.3107999996864237E-2</c:v>
                </c:pt>
                <c:pt idx="149">
                  <c:v>-8.166785000503296E-2</c:v>
                </c:pt>
                <c:pt idx="150">
                  <c:v>-8.1322749996616039E-2</c:v>
                </c:pt>
                <c:pt idx="151">
                  <c:v>-8.262799999647541E-2</c:v>
                </c:pt>
                <c:pt idx="152">
                  <c:v>-8.301979999669129E-2</c:v>
                </c:pt>
                <c:pt idx="153">
                  <c:v>-8.2969800001592375E-2</c:v>
                </c:pt>
                <c:pt idx="154">
                  <c:v>-8.2659799998509698E-2</c:v>
                </c:pt>
                <c:pt idx="155">
                  <c:v>-8.1719800000428222E-2</c:v>
                </c:pt>
                <c:pt idx="156">
                  <c:v>-8.3154350002587307E-2</c:v>
                </c:pt>
                <c:pt idx="157">
                  <c:v>-8.7476449996756855E-2</c:v>
                </c:pt>
                <c:pt idx="158">
                  <c:v>-8.1470299999637064E-2</c:v>
                </c:pt>
                <c:pt idx="159">
                  <c:v>-8.368625000002794E-2</c:v>
                </c:pt>
                <c:pt idx="160">
                  <c:v>-8.5943199999746867E-2</c:v>
                </c:pt>
                <c:pt idx="161">
                  <c:v>-8.5639799995988142E-2</c:v>
                </c:pt>
                <c:pt idx="162">
                  <c:v>-8.6965999995300081E-2</c:v>
                </c:pt>
                <c:pt idx="163">
                  <c:v>-8.6965999995300081E-2</c:v>
                </c:pt>
                <c:pt idx="164">
                  <c:v>-9.0172999996866565E-2</c:v>
                </c:pt>
                <c:pt idx="165">
                  <c:v>-8.96736999929999E-2</c:v>
                </c:pt>
                <c:pt idx="166">
                  <c:v>-8.96736999929999E-2</c:v>
                </c:pt>
                <c:pt idx="167">
                  <c:v>-8.6329749996366445E-2</c:v>
                </c:pt>
                <c:pt idx="168">
                  <c:v>-9.0027699996426236E-2</c:v>
                </c:pt>
                <c:pt idx="169">
                  <c:v>-9.9174299997685011E-2</c:v>
                </c:pt>
                <c:pt idx="170">
                  <c:v>-0.10381955000048038</c:v>
                </c:pt>
                <c:pt idx="171">
                  <c:v>-0.10161249999509891</c:v>
                </c:pt>
                <c:pt idx="172">
                  <c:v>-0.10241105000022799</c:v>
                </c:pt>
                <c:pt idx="173">
                  <c:v>-0.10423045000061393</c:v>
                </c:pt>
                <c:pt idx="174">
                  <c:v>-0.10359104999952251</c:v>
                </c:pt>
                <c:pt idx="175">
                  <c:v>-0.10527374999946915</c:v>
                </c:pt>
                <c:pt idx="176">
                  <c:v>-0.11045975000160979</c:v>
                </c:pt>
                <c:pt idx="177">
                  <c:v>-0.11076830000092741</c:v>
                </c:pt>
                <c:pt idx="178">
                  <c:v>-0.11135839999769814</c:v>
                </c:pt>
                <c:pt idx="179">
                  <c:v>-0.10931534999690484</c:v>
                </c:pt>
                <c:pt idx="181">
                  <c:v>-0.10630585000035353</c:v>
                </c:pt>
                <c:pt idx="183">
                  <c:v>-0.11054439999861643</c:v>
                </c:pt>
                <c:pt idx="184">
                  <c:v>-0.10925775000214344</c:v>
                </c:pt>
                <c:pt idx="185">
                  <c:v>-0.10959215000184486</c:v>
                </c:pt>
                <c:pt idx="186">
                  <c:v>-0.10973224999906961</c:v>
                </c:pt>
                <c:pt idx="187">
                  <c:v>-0.11092634999658912</c:v>
                </c:pt>
                <c:pt idx="188">
                  <c:v>-0.11241624999820488</c:v>
                </c:pt>
                <c:pt idx="189">
                  <c:v>-0.11439324999810196</c:v>
                </c:pt>
                <c:pt idx="191">
                  <c:v>-0.11886894999770448</c:v>
                </c:pt>
                <c:pt idx="192">
                  <c:v>-0.11688084999332204</c:v>
                </c:pt>
                <c:pt idx="193">
                  <c:v>-0.11976240000512917</c:v>
                </c:pt>
                <c:pt idx="194">
                  <c:v>-0.11665574999642558</c:v>
                </c:pt>
                <c:pt idx="195">
                  <c:v>-0.11165614999481477</c:v>
                </c:pt>
                <c:pt idx="198">
                  <c:v>-0.12015319999773055</c:v>
                </c:pt>
                <c:pt idx="199">
                  <c:v>-0.12015319999773055</c:v>
                </c:pt>
                <c:pt idx="200">
                  <c:v>-0.11698954999883426</c:v>
                </c:pt>
                <c:pt idx="201">
                  <c:v>-0.12579700000060257</c:v>
                </c:pt>
                <c:pt idx="202">
                  <c:v>-0.13094845000159694</c:v>
                </c:pt>
                <c:pt idx="203">
                  <c:v>-0.14089660000172444</c:v>
                </c:pt>
                <c:pt idx="204">
                  <c:v>-0.14339994999318151</c:v>
                </c:pt>
                <c:pt idx="205">
                  <c:v>-0.13671239999530371</c:v>
                </c:pt>
                <c:pt idx="206">
                  <c:v>-0.13624600000184728</c:v>
                </c:pt>
                <c:pt idx="207">
                  <c:v>-0.13520599999901606</c:v>
                </c:pt>
                <c:pt idx="208">
                  <c:v>-0.13577755000005709</c:v>
                </c:pt>
                <c:pt idx="209">
                  <c:v>-0.13507549999485491</c:v>
                </c:pt>
                <c:pt idx="210">
                  <c:v>-0.13606270000309451</c:v>
                </c:pt>
                <c:pt idx="211">
                  <c:v>-0.13549269999930402</c:v>
                </c:pt>
                <c:pt idx="212">
                  <c:v>-0.1351827000034973</c:v>
                </c:pt>
                <c:pt idx="213">
                  <c:v>-0.13413064999622293</c:v>
                </c:pt>
                <c:pt idx="214">
                  <c:v>-0.13078064999717753</c:v>
                </c:pt>
                <c:pt idx="215">
                  <c:v>-0.13277275000291411</c:v>
                </c:pt>
                <c:pt idx="216">
                  <c:v>-0.13265274999866961</c:v>
                </c:pt>
                <c:pt idx="217">
                  <c:v>-0.13580639999418054</c:v>
                </c:pt>
                <c:pt idx="218">
                  <c:v>-0.13498639999306761</c:v>
                </c:pt>
                <c:pt idx="219">
                  <c:v>-0.13616014999570325</c:v>
                </c:pt>
                <c:pt idx="220">
                  <c:v>-0.13815194999187952</c:v>
                </c:pt>
                <c:pt idx="221">
                  <c:v>-0.13985600000160048</c:v>
                </c:pt>
                <c:pt idx="222">
                  <c:v>-0.13948600000003353</c:v>
                </c:pt>
                <c:pt idx="223">
                  <c:v>-0.13901600000099279</c:v>
                </c:pt>
                <c:pt idx="224">
                  <c:v>-0.13978299999871524</c:v>
                </c:pt>
                <c:pt idx="225">
                  <c:v>-0.13968300000124145</c:v>
                </c:pt>
                <c:pt idx="226">
                  <c:v>-0.13985339999635471</c:v>
                </c:pt>
                <c:pt idx="227">
                  <c:v>-0.14220064999244642</c:v>
                </c:pt>
                <c:pt idx="228">
                  <c:v>-0.14040064999426249</c:v>
                </c:pt>
                <c:pt idx="229">
                  <c:v>-0.14043915000365814</c:v>
                </c:pt>
                <c:pt idx="230">
                  <c:v>-0.14291249999951106</c:v>
                </c:pt>
                <c:pt idx="231">
                  <c:v>-0.14033254999958444</c:v>
                </c:pt>
                <c:pt idx="232">
                  <c:v>-0.14402230000268901</c:v>
                </c:pt>
                <c:pt idx="233">
                  <c:v>-0.13864605014532572</c:v>
                </c:pt>
                <c:pt idx="234">
                  <c:v>-0.13864604999980656</c:v>
                </c:pt>
                <c:pt idx="235">
                  <c:v>-0.14460454999789363</c:v>
                </c:pt>
                <c:pt idx="236">
                  <c:v>-0.14222454999980982</c:v>
                </c:pt>
                <c:pt idx="237">
                  <c:v>-0.1483245999988867</c:v>
                </c:pt>
                <c:pt idx="238">
                  <c:v>-0.14420365000114543</c:v>
                </c:pt>
                <c:pt idx="239">
                  <c:v>-0.14996830000018235</c:v>
                </c:pt>
                <c:pt idx="240">
                  <c:v>-0.14981830000033369</c:v>
                </c:pt>
                <c:pt idx="241">
                  <c:v>-0.152541100003873</c:v>
                </c:pt>
                <c:pt idx="242">
                  <c:v>-0.15257200021005701</c:v>
                </c:pt>
                <c:pt idx="243">
                  <c:v>-0.1537611499952618</c:v>
                </c:pt>
                <c:pt idx="244">
                  <c:v>-0.1537611499952618</c:v>
                </c:pt>
                <c:pt idx="245">
                  <c:v>-0.15449015000194777</c:v>
                </c:pt>
                <c:pt idx="246">
                  <c:v>-0.15449015000194777</c:v>
                </c:pt>
                <c:pt idx="247">
                  <c:v>-0.15608424999663839</c:v>
                </c:pt>
                <c:pt idx="248">
                  <c:v>-0.15608424999663839</c:v>
                </c:pt>
                <c:pt idx="249">
                  <c:v>-0.17054780000034953</c:v>
                </c:pt>
                <c:pt idx="250">
                  <c:v>-0.17124939999484923</c:v>
                </c:pt>
                <c:pt idx="251">
                  <c:v>-0.16644734999135835</c:v>
                </c:pt>
                <c:pt idx="252">
                  <c:v>-0.16622710000228835</c:v>
                </c:pt>
                <c:pt idx="253">
                  <c:v>-0.16683190006733639</c:v>
                </c:pt>
                <c:pt idx="254">
                  <c:v>-0.17052529999637045</c:v>
                </c:pt>
                <c:pt idx="255">
                  <c:v>-0.17894909999449737</c:v>
                </c:pt>
                <c:pt idx="256">
                  <c:v>-0.17583590000140248</c:v>
                </c:pt>
                <c:pt idx="257">
                  <c:v>-0.17122474999632686</c:v>
                </c:pt>
                <c:pt idx="258">
                  <c:v>-0.17782269999588607</c:v>
                </c:pt>
                <c:pt idx="259">
                  <c:v>-0.17667830000573304</c:v>
                </c:pt>
                <c:pt idx="260">
                  <c:v>-0.17657830000098329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7B-45A9-8824-84785A9D226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1'!$L$21:$L$843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7B-45A9-8824-84785A9D226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1'!$M$21:$M$843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7B-45A9-8824-84785A9D226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1'!$F$21:$F$843</c:f>
              <c:numCache>
                <c:formatCode>General</c:formatCode>
                <c:ptCount val="823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8773</c:v>
                </c:pt>
                <c:pt idx="92">
                  <c:v>8810.5</c:v>
                </c:pt>
                <c:pt idx="93">
                  <c:v>8810.5</c:v>
                </c:pt>
                <c:pt idx="94">
                  <c:v>9538</c:v>
                </c:pt>
                <c:pt idx="95">
                  <c:v>9544.5</c:v>
                </c:pt>
                <c:pt idx="96">
                  <c:v>10182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11096</c:v>
                </c:pt>
                <c:pt idx="101">
                  <c:v>11100</c:v>
                </c:pt>
                <c:pt idx="102">
                  <c:v>11100</c:v>
                </c:pt>
                <c:pt idx="103">
                  <c:v>11100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11199.5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11203.5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11204</c:v>
                </c:pt>
                <c:pt idx="116">
                  <c:v>11208</c:v>
                </c:pt>
                <c:pt idx="117">
                  <c:v>11770</c:v>
                </c:pt>
                <c:pt idx="118">
                  <c:v>11781</c:v>
                </c:pt>
                <c:pt idx="119">
                  <c:v>13397</c:v>
                </c:pt>
                <c:pt idx="120">
                  <c:v>13397</c:v>
                </c:pt>
                <c:pt idx="121">
                  <c:v>14376.5</c:v>
                </c:pt>
                <c:pt idx="122">
                  <c:v>14376.5</c:v>
                </c:pt>
                <c:pt idx="123">
                  <c:v>14376.5</c:v>
                </c:pt>
                <c:pt idx="124">
                  <c:v>14378.5</c:v>
                </c:pt>
                <c:pt idx="125">
                  <c:v>14378.5</c:v>
                </c:pt>
                <c:pt idx="126">
                  <c:v>14383</c:v>
                </c:pt>
                <c:pt idx="127">
                  <c:v>14383</c:v>
                </c:pt>
                <c:pt idx="128">
                  <c:v>14383</c:v>
                </c:pt>
                <c:pt idx="129">
                  <c:v>14499</c:v>
                </c:pt>
                <c:pt idx="130">
                  <c:v>14499</c:v>
                </c:pt>
                <c:pt idx="131">
                  <c:v>14964</c:v>
                </c:pt>
                <c:pt idx="132">
                  <c:v>14964</c:v>
                </c:pt>
                <c:pt idx="133">
                  <c:v>15236</c:v>
                </c:pt>
                <c:pt idx="134">
                  <c:v>17416</c:v>
                </c:pt>
                <c:pt idx="135">
                  <c:v>19710</c:v>
                </c:pt>
                <c:pt idx="136">
                  <c:v>19716.5</c:v>
                </c:pt>
                <c:pt idx="137">
                  <c:v>19718.5</c:v>
                </c:pt>
                <c:pt idx="138">
                  <c:v>19858</c:v>
                </c:pt>
                <c:pt idx="139">
                  <c:v>19882</c:v>
                </c:pt>
                <c:pt idx="140">
                  <c:v>21087</c:v>
                </c:pt>
                <c:pt idx="141">
                  <c:v>21351</c:v>
                </c:pt>
                <c:pt idx="142">
                  <c:v>21374.5</c:v>
                </c:pt>
                <c:pt idx="143">
                  <c:v>21379</c:v>
                </c:pt>
                <c:pt idx="144">
                  <c:v>21567</c:v>
                </c:pt>
                <c:pt idx="145">
                  <c:v>22105</c:v>
                </c:pt>
                <c:pt idx="146">
                  <c:v>22113.5</c:v>
                </c:pt>
                <c:pt idx="147">
                  <c:v>22117</c:v>
                </c:pt>
                <c:pt idx="148">
                  <c:v>22120</c:v>
                </c:pt>
                <c:pt idx="149">
                  <c:v>22861.5</c:v>
                </c:pt>
                <c:pt idx="150">
                  <c:v>22872.5</c:v>
                </c:pt>
                <c:pt idx="151">
                  <c:v>22920</c:v>
                </c:pt>
                <c:pt idx="152">
                  <c:v>22922</c:v>
                </c:pt>
                <c:pt idx="153">
                  <c:v>22922</c:v>
                </c:pt>
                <c:pt idx="154">
                  <c:v>22922</c:v>
                </c:pt>
                <c:pt idx="155">
                  <c:v>22922</c:v>
                </c:pt>
                <c:pt idx="156">
                  <c:v>23596.5</c:v>
                </c:pt>
                <c:pt idx="157">
                  <c:v>23615.5</c:v>
                </c:pt>
                <c:pt idx="158">
                  <c:v>23617</c:v>
                </c:pt>
                <c:pt idx="159">
                  <c:v>23637.5</c:v>
                </c:pt>
                <c:pt idx="160">
                  <c:v>23648</c:v>
                </c:pt>
                <c:pt idx="161">
                  <c:v>23722</c:v>
                </c:pt>
                <c:pt idx="162">
                  <c:v>23740</c:v>
                </c:pt>
                <c:pt idx="163">
                  <c:v>23740</c:v>
                </c:pt>
                <c:pt idx="164">
                  <c:v>24470</c:v>
                </c:pt>
                <c:pt idx="165">
                  <c:v>24543</c:v>
                </c:pt>
                <c:pt idx="166">
                  <c:v>24543</c:v>
                </c:pt>
                <c:pt idx="167">
                  <c:v>24602.5</c:v>
                </c:pt>
                <c:pt idx="168">
                  <c:v>24603</c:v>
                </c:pt>
                <c:pt idx="169">
                  <c:v>26177</c:v>
                </c:pt>
                <c:pt idx="170">
                  <c:v>26824.5</c:v>
                </c:pt>
                <c:pt idx="171">
                  <c:v>26875</c:v>
                </c:pt>
                <c:pt idx="172">
                  <c:v>27509.5</c:v>
                </c:pt>
                <c:pt idx="173">
                  <c:v>27675.5</c:v>
                </c:pt>
                <c:pt idx="174">
                  <c:v>27709.5</c:v>
                </c:pt>
                <c:pt idx="175">
                  <c:v>27762.5</c:v>
                </c:pt>
                <c:pt idx="176">
                  <c:v>28302.5</c:v>
                </c:pt>
                <c:pt idx="177">
                  <c:v>28337</c:v>
                </c:pt>
                <c:pt idx="178">
                  <c:v>28376</c:v>
                </c:pt>
                <c:pt idx="179">
                  <c:v>28386.5</c:v>
                </c:pt>
                <c:pt idx="180">
                  <c:v>28481.5</c:v>
                </c:pt>
                <c:pt idx="181">
                  <c:v>28481.5</c:v>
                </c:pt>
                <c:pt idx="182">
                  <c:v>28516</c:v>
                </c:pt>
                <c:pt idx="183">
                  <c:v>28516</c:v>
                </c:pt>
                <c:pt idx="184">
                  <c:v>28522.5</c:v>
                </c:pt>
                <c:pt idx="185">
                  <c:v>28538.5</c:v>
                </c:pt>
                <c:pt idx="186">
                  <c:v>28577.5</c:v>
                </c:pt>
                <c:pt idx="187">
                  <c:v>28676.5</c:v>
                </c:pt>
                <c:pt idx="188">
                  <c:v>29337.5</c:v>
                </c:pt>
                <c:pt idx="189">
                  <c:v>29367.5</c:v>
                </c:pt>
                <c:pt idx="190">
                  <c:v>29425</c:v>
                </c:pt>
                <c:pt idx="191">
                  <c:v>29890.5</c:v>
                </c:pt>
                <c:pt idx="192">
                  <c:v>29931.5</c:v>
                </c:pt>
                <c:pt idx="193">
                  <c:v>29936</c:v>
                </c:pt>
                <c:pt idx="194">
                  <c:v>29942.5</c:v>
                </c:pt>
                <c:pt idx="195">
                  <c:v>29998.5</c:v>
                </c:pt>
                <c:pt idx="196">
                  <c:v>30048</c:v>
                </c:pt>
                <c:pt idx="197">
                  <c:v>30048</c:v>
                </c:pt>
                <c:pt idx="198">
                  <c:v>30048</c:v>
                </c:pt>
                <c:pt idx="199">
                  <c:v>30048</c:v>
                </c:pt>
                <c:pt idx="200">
                  <c:v>30124.5</c:v>
                </c:pt>
                <c:pt idx="201">
                  <c:v>30830</c:v>
                </c:pt>
                <c:pt idx="202">
                  <c:v>31695.5</c:v>
                </c:pt>
                <c:pt idx="203">
                  <c:v>32274</c:v>
                </c:pt>
                <c:pt idx="204">
                  <c:v>32280.5</c:v>
                </c:pt>
                <c:pt idx="205">
                  <c:v>32436</c:v>
                </c:pt>
                <c:pt idx="206">
                  <c:v>32440</c:v>
                </c:pt>
                <c:pt idx="207">
                  <c:v>32440</c:v>
                </c:pt>
                <c:pt idx="208">
                  <c:v>32444.5</c:v>
                </c:pt>
                <c:pt idx="209">
                  <c:v>32445</c:v>
                </c:pt>
                <c:pt idx="210">
                  <c:v>32453</c:v>
                </c:pt>
                <c:pt idx="211">
                  <c:v>32453</c:v>
                </c:pt>
                <c:pt idx="212">
                  <c:v>32453</c:v>
                </c:pt>
                <c:pt idx="213">
                  <c:v>32453.5</c:v>
                </c:pt>
                <c:pt idx="214">
                  <c:v>32453.5</c:v>
                </c:pt>
                <c:pt idx="215">
                  <c:v>32472.5</c:v>
                </c:pt>
                <c:pt idx="216">
                  <c:v>32472.5</c:v>
                </c:pt>
                <c:pt idx="217">
                  <c:v>32496</c:v>
                </c:pt>
                <c:pt idx="218">
                  <c:v>32496</c:v>
                </c:pt>
                <c:pt idx="219">
                  <c:v>33058.5</c:v>
                </c:pt>
                <c:pt idx="220">
                  <c:v>33060.5</c:v>
                </c:pt>
                <c:pt idx="221">
                  <c:v>33240</c:v>
                </c:pt>
                <c:pt idx="222">
                  <c:v>33240</c:v>
                </c:pt>
                <c:pt idx="223">
                  <c:v>33240</c:v>
                </c:pt>
                <c:pt idx="224">
                  <c:v>33370</c:v>
                </c:pt>
                <c:pt idx="225">
                  <c:v>33370</c:v>
                </c:pt>
                <c:pt idx="226">
                  <c:v>33426</c:v>
                </c:pt>
                <c:pt idx="227">
                  <c:v>33853.5</c:v>
                </c:pt>
                <c:pt idx="228">
                  <c:v>33853.5</c:v>
                </c:pt>
                <c:pt idx="229">
                  <c:v>33868.5</c:v>
                </c:pt>
                <c:pt idx="230">
                  <c:v>33875</c:v>
                </c:pt>
                <c:pt idx="231">
                  <c:v>33894.5</c:v>
                </c:pt>
                <c:pt idx="232">
                  <c:v>33897</c:v>
                </c:pt>
                <c:pt idx="233">
                  <c:v>34159.5</c:v>
                </c:pt>
                <c:pt idx="234">
                  <c:v>34159.5</c:v>
                </c:pt>
                <c:pt idx="235">
                  <c:v>34674.5</c:v>
                </c:pt>
                <c:pt idx="236">
                  <c:v>34674.5</c:v>
                </c:pt>
                <c:pt idx="237">
                  <c:v>34694</c:v>
                </c:pt>
                <c:pt idx="238">
                  <c:v>34823.5</c:v>
                </c:pt>
                <c:pt idx="239">
                  <c:v>34837</c:v>
                </c:pt>
                <c:pt idx="240">
                  <c:v>34837</c:v>
                </c:pt>
                <c:pt idx="241">
                  <c:v>35429</c:v>
                </c:pt>
                <c:pt idx="242">
                  <c:v>35580</c:v>
                </c:pt>
                <c:pt idx="243">
                  <c:v>36148.5</c:v>
                </c:pt>
                <c:pt idx="244">
                  <c:v>36148.5</c:v>
                </c:pt>
                <c:pt idx="245">
                  <c:v>36258.5</c:v>
                </c:pt>
                <c:pt idx="246">
                  <c:v>36258.5</c:v>
                </c:pt>
                <c:pt idx="247">
                  <c:v>36357.5</c:v>
                </c:pt>
                <c:pt idx="248">
                  <c:v>36357.5</c:v>
                </c:pt>
                <c:pt idx="249">
                  <c:v>37842</c:v>
                </c:pt>
                <c:pt idx="250">
                  <c:v>37866</c:v>
                </c:pt>
                <c:pt idx="251">
                  <c:v>37866.5</c:v>
                </c:pt>
                <c:pt idx="252">
                  <c:v>37969</c:v>
                </c:pt>
                <c:pt idx="253">
                  <c:v>38041</c:v>
                </c:pt>
                <c:pt idx="254">
                  <c:v>38067</c:v>
                </c:pt>
                <c:pt idx="255">
                  <c:v>38549</c:v>
                </c:pt>
                <c:pt idx="256">
                  <c:v>38601</c:v>
                </c:pt>
                <c:pt idx="257">
                  <c:v>38652.5</c:v>
                </c:pt>
                <c:pt idx="258">
                  <c:v>38653</c:v>
                </c:pt>
                <c:pt idx="259">
                  <c:v>38737</c:v>
                </c:pt>
                <c:pt idx="260">
                  <c:v>38737</c:v>
                </c:pt>
              </c:numCache>
            </c:numRef>
          </c:xVal>
          <c:yVal>
            <c:numRef>
              <c:f>'Active 1'!$N$21:$N$843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7B-45A9-8824-84785A9D226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'Active 1'!$W$2:$W$19</c:f>
              <c:numCache>
                <c:formatCode>General</c:formatCode>
                <c:ptCount val="18"/>
                <c:pt idx="0">
                  <c:v>-3.8081165496856575E-3</c:v>
                </c:pt>
                <c:pt idx="1">
                  <c:v>-1.1274664892519074E-2</c:v>
                </c:pt>
                <c:pt idx="2">
                  <c:v>-1.9129225411598425E-2</c:v>
                </c:pt>
                <c:pt idx="3">
                  <c:v>-2.7371798106923709E-2</c:v>
                </c:pt>
                <c:pt idx="4">
                  <c:v>-3.6002382978494916E-2</c:v>
                </c:pt>
                <c:pt idx="5">
                  <c:v>-4.5020980026312059E-2</c:v>
                </c:pt>
                <c:pt idx="6">
                  <c:v>-5.4427589250375143E-2</c:v>
                </c:pt>
                <c:pt idx="7">
                  <c:v>-6.4222210650684147E-2</c:v>
                </c:pt>
                <c:pt idx="8">
                  <c:v>-7.4404844227239086E-2</c:v>
                </c:pt>
                <c:pt idx="9">
                  <c:v>-8.4975489980039953E-2</c:v>
                </c:pt>
                <c:pt idx="10">
                  <c:v>-9.5934147909086748E-2</c:v>
                </c:pt>
                <c:pt idx="11">
                  <c:v>-0.10728081801437947</c:v>
                </c:pt>
                <c:pt idx="12">
                  <c:v>-0.11901550029591815</c:v>
                </c:pt>
                <c:pt idx="13">
                  <c:v>-0.13113819475370272</c:v>
                </c:pt>
                <c:pt idx="14">
                  <c:v>-0.14364890138773329</c:v>
                </c:pt>
                <c:pt idx="15">
                  <c:v>-0.15654762019800972</c:v>
                </c:pt>
                <c:pt idx="16">
                  <c:v>-0.16983435118453211</c:v>
                </c:pt>
                <c:pt idx="17">
                  <c:v>-0.18350909434730042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7B-45A9-8824-84785A9D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26584"/>
        <c:axId val="1"/>
      </c:scatterChart>
      <c:valAx>
        <c:axId val="668126584"/>
        <c:scaling>
          <c:orientation val="minMax"/>
          <c:max val="4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22516556291396"/>
              <c:y val="0.92968996062992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225165562913907E-3"/>
              <c:y val="0.388021926946631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1265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35099337748344"/>
          <c:y val="0.93489829396325463"/>
          <c:w val="0.53377483443708607"/>
          <c:h val="5.2083333333333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41486486486486485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45945945945951E-2"/>
          <c:y val="0.13864346723897042"/>
          <c:w val="0.86891891891891893"/>
          <c:h val="0.69616719719993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pg/vis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2'!$H$21:$H$854</c:f>
              <c:numCache>
                <c:formatCode>General</c:formatCode>
                <c:ptCount val="834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2">
                  <c:v>-2.6906999992206693E-3</c:v>
                </c:pt>
                <c:pt idx="44">
                  <c:v>-9.2717000006814487E-3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0">
                  <c:v>-4.5584999970742501E-3</c:v>
                </c:pt>
                <c:pt idx="51">
                  <c:v>1.0329650001949631E-2</c:v>
                </c:pt>
                <c:pt idx="54">
                  <c:v>7.9033000001800247E-3</c:v>
                </c:pt>
                <c:pt idx="55">
                  <c:v>-2.4540000013075769E-3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8">
                  <c:v>-1.3093199995637406E-2</c:v>
                </c:pt>
                <c:pt idx="73">
                  <c:v>-1.8703699999605305E-2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D-4C93-8A88-B1078F11F17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2'!$I$21:$I$854</c:f>
              <c:numCache>
                <c:formatCode>General</c:formatCode>
                <c:ptCount val="834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ED-4C93-8A88-B1078F11F176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2'!$J$21:$J$854</c:f>
              <c:numCache>
                <c:formatCode>General</c:formatCode>
                <c:ptCount val="834"/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5">
                  <c:v>-5.9794999833684415E-4</c:v>
                </c:pt>
                <c:pt idx="36">
                  <c:v>-1.9795000116573647E-4</c:v>
                </c:pt>
                <c:pt idx="72">
                  <c:v>-1.0290250000252854E-2</c:v>
                </c:pt>
                <c:pt idx="74">
                  <c:v>-1.0860649999813177E-2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1">
                  <c:v>-1.9776950000959914E-2</c:v>
                </c:pt>
                <c:pt idx="92">
                  <c:v>-1.6926950003835373E-2</c:v>
                </c:pt>
                <c:pt idx="93">
                  <c:v>-2.2894200003065635E-2</c:v>
                </c:pt>
                <c:pt idx="94">
                  <c:v>-1.446754999778932E-2</c:v>
                </c:pt>
                <c:pt idx="95">
                  <c:v>-1.9953800001530908E-2</c:v>
                </c:pt>
                <c:pt idx="96">
                  <c:v>-2.2126399999251589E-2</c:v>
                </c:pt>
                <c:pt idx="97">
                  <c:v>-2.2106399999756832E-2</c:v>
                </c:pt>
                <c:pt idx="98">
                  <c:v>-2.0946399999957066E-2</c:v>
                </c:pt>
                <c:pt idx="99">
                  <c:v>-2.0906400000967551E-2</c:v>
                </c:pt>
                <c:pt idx="100">
                  <c:v>-2.1689999994123355E-2</c:v>
                </c:pt>
                <c:pt idx="133">
                  <c:v>-4.9394399997254368E-2</c:v>
                </c:pt>
                <c:pt idx="134">
                  <c:v>-6.1888999996881466E-2</c:v>
                </c:pt>
                <c:pt idx="135">
                  <c:v>-6.0262349994445685E-2</c:v>
                </c:pt>
                <c:pt idx="136">
                  <c:v>-6.0454149992438033E-2</c:v>
                </c:pt>
                <c:pt idx="138">
                  <c:v>-6.4083800003572833E-2</c:v>
                </c:pt>
                <c:pt idx="148">
                  <c:v>-8.301979999669129E-2</c:v>
                </c:pt>
                <c:pt idx="149">
                  <c:v>-8.2969800001592375E-2</c:v>
                </c:pt>
                <c:pt idx="150">
                  <c:v>-8.2659799998509698E-2</c:v>
                </c:pt>
                <c:pt idx="151">
                  <c:v>-8.2619799999520183E-2</c:v>
                </c:pt>
                <c:pt idx="152">
                  <c:v>-8.3154350002587307E-2</c:v>
                </c:pt>
                <c:pt idx="153">
                  <c:v>-8.7476449996756855E-2</c:v>
                </c:pt>
                <c:pt idx="154">
                  <c:v>-8.1470299999637064E-2</c:v>
                </c:pt>
                <c:pt idx="155">
                  <c:v>-8.368625000002794E-2</c:v>
                </c:pt>
                <c:pt idx="156">
                  <c:v>-8.5943199999746867E-2</c:v>
                </c:pt>
                <c:pt idx="157">
                  <c:v>-8.5639799995988142E-2</c:v>
                </c:pt>
                <c:pt idx="158">
                  <c:v>-8.6965999995300081E-2</c:v>
                </c:pt>
                <c:pt idx="159">
                  <c:v>-8.6965999995300081E-2</c:v>
                </c:pt>
                <c:pt idx="160">
                  <c:v>-9.0172999996866565E-2</c:v>
                </c:pt>
                <c:pt idx="161">
                  <c:v>-8.96736999929999E-2</c:v>
                </c:pt>
                <c:pt idx="162">
                  <c:v>-8.96736999929999E-2</c:v>
                </c:pt>
                <c:pt idx="163">
                  <c:v>-8.6329749996366445E-2</c:v>
                </c:pt>
                <c:pt idx="164">
                  <c:v>-9.0027699996426236E-2</c:v>
                </c:pt>
                <c:pt idx="166">
                  <c:v>-0.10381955000048038</c:v>
                </c:pt>
                <c:pt idx="168">
                  <c:v>-0.10241105000022799</c:v>
                </c:pt>
                <c:pt idx="169">
                  <c:v>-0.10423045000061393</c:v>
                </c:pt>
                <c:pt idx="170">
                  <c:v>-0.10359104999952251</c:v>
                </c:pt>
                <c:pt idx="171">
                  <c:v>-0.10527374999946915</c:v>
                </c:pt>
                <c:pt idx="172">
                  <c:v>-0.11045975000160979</c:v>
                </c:pt>
                <c:pt idx="173">
                  <c:v>-0.11076830000092741</c:v>
                </c:pt>
                <c:pt idx="174">
                  <c:v>-0.11135839999769814</c:v>
                </c:pt>
                <c:pt idx="175">
                  <c:v>-0.10931534999690484</c:v>
                </c:pt>
                <c:pt idx="176">
                  <c:v>-0.10632584999984829</c:v>
                </c:pt>
                <c:pt idx="181">
                  <c:v>-0.10959215000184486</c:v>
                </c:pt>
                <c:pt idx="183">
                  <c:v>-0.11092634999658912</c:v>
                </c:pt>
                <c:pt idx="184">
                  <c:v>-0.11241624999820488</c:v>
                </c:pt>
                <c:pt idx="185">
                  <c:v>-0.11439324999810196</c:v>
                </c:pt>
                <c:pt idx="186">
                  <c:v>-0.11886894999770448</c:v>
                </c:pt>
                <c:pt idx="187">
                  <c:v>-0.11688084999332204</c:v>
                </c:pt>
                <c:pt idx="188">
                  <c:v>-0.11976240000512917</c:v>
                </c:pt>
                <c:pt idx="189">
                  <c:v>-0.11665574999642558</c:v>
                </c:pt>
                <c:pt idx="190">
                  <c:v>-0.11165614999481477</c:v>
                </c:pt>
                <c:pt idx="191">
                  <c:v>-0.12020320000010543</c:v>
                </c:pt>
                <c:pt idx="192">
                  <c:v>-0.12020320000010543</c:v>
                </c:pt>
                <c:pt idx="193">
                  <c:v>-0.12015319999773055</c:v>
                </c:pt>
                <c:pt idx="194">
                  <c:v>-0.12015319999773055</c:v>
                </c:pt>
                <c:pt idx="195">
                  <c:v>-0.11698954999883426</c:v>
                </c:pt>
                <c:pt idx="196">
                  <c:v>-0.12579700000060257</c:v>
                </c:pt>
                <c:pt idx="197">
                  <c:v>-0.13094845000159694</c:v>
                </c:pt>
                <c:pt idx="198">
                  <c:v>-0.14089660000172444</c:v>
                </c:pt>
                <c:pt idx="199">
                  <c:v>-0.14339994999318151</c:v>
                </c:pt>
                <c:pt idx="200">
                  <c:v>-0.13671239999530371</c:v>
                </c:pt>
                <c:pt idx="201">
                  <c:v>-0.13577755000005709</c:v>
                </c:pt>
                <c:pt idx="202">
                  <c:v>-0.13507549999485491</c:v>
                </c:pt>
                <c:pt idx="203">
                  <c:v>-0.13616014999570325</c:v>
                </c:pt>
                <c:pt idx="204">
                  <c:v>-0.13815194999187952</c:v>
                </c:pt>
                <c:pt idx="205">
                  <c:v>-0.13580639999418054</c:v>
                </c:pt>
                <c:pt idx="206">
                  <c:v>-0.13498639999306761</c:v>
                </c:pt>
                <c:pt idx="207">
                  <c:v>-0.13606270000309451</c:v>
                </c:pt>
                <c:pt idx="208">
                  <c:v>-0.13549269999930402</c:v>
                </c:pt>
                <c:pt idx="209">
                  <c:v>-0.1351827000034973</c:v>
                </c:pt>
                <c:pt idx="210">
                  <c:v>-0.13413064999622293</c:v>
                </c:pt>
                <c:pt idx="211">
                  <c:v>-0.13078064999717753</c:v>
                </c:pt>
                <c:pt idx="212">
                  <c:v>-0.13277275000291411</c:v>
                </c:pt>
                <c:pt idx="213">
                  <c:v>-0.13265274999866961</c:v>
                </c:pt>
                <c:pt idx="214">
                  <c:v>-0.13624600000184728</c:v>
                </c:pt>
                <c:pt idx="215">
                  <c:v>-0.13520599999901606</c:v>
                </c:pt>
                <c:pt idx="216">
                  <c:v>-0.13577755000005709</c:v>
                </c:pt>
                <c:pt idx="217">
                  <c:v>-0.13507549999485491</c:v>
                </c:pt>
                <c:pt idx="218">
                  <c:v>-0.13606270000309451</c:v>
                </c:pt>
                <c:pt idx="219">
                  <c:v>-0.13549269999930402</c:v>
                </c:pt>
                <c:pt idx="220">
                  <c:v>-0.1351827000034973</c:v>
                </c:pt>
                <c:pt idx="221">
                  <c:v>-0.13413064999622293</c:v>
                </c:pt>
                <c:pt idx="222">
                  <c:v>-0.13078064999717753</c:v>
                </c:pt>
                <c:pt idx="223">
                  <c:v>-0.13277275000291411</c:v>
                </c:pt>
                <c:pt idx="224">
                  <c:v>-0.13265274999866961</c:v>
                </c:pt>
                <c:pt idx="225">
                  <c:v>-0.13580639999418054</c:v>
                </c:pt>
                <c:pt idx="226">
                  <c:v>-0.13498639999306761</c:v>
                </c:pt>
                <c:pt idx="227">
                  <c:v>-0.13616014999570325</c:v>
                </c:pt>
                <c:pt idx="228">
                  <c:v>-0.13815194999187952</c:v>
                </c:pt>
                <c:pt idx="229">
                  <c:v>-0.13985600000160048</c:v>
                </c:pt>
                <c:pt idx="230">
                  <c:v>-0.13948600000003353</c:v>
                </c:pt>
                <c:pt idx="231">
                  <c:v>-0.13901600000099279</c:v>
                </c:pt>
                <c:pt idx="232">
                  <c:v>-0.13978299999871524</c:v>
                </c:pt>
                <c:pt idx="233">
                  <c:v>-0.13968300000124145</c:v>
                </c:pt>
                <c:pt idx="234">
                  <c:v>-0.13985339999635471</c:v>
                </c:pt>
                <c:pt idx="235">
                  <c:v>-0.14220064999244642</c:v>
                </c:pt>
                <c:pt idx="236">
                  <c:v>-0.14040064999426249</c:v>
                </c:pt>
                <c:pt idx="237">
                  <c:v>-0.14043915000365814</c:v>
                </c:pt>
                <c:pt idx="238">
                  <c:v>-0.14291249999951106</c:v>
                </c:pt>
                <c:pt idx="239">
                  <c:v>-0.14033254999958444</c:v>
                </c:pt>
                <c:pt idx="240">
                  <c:v>-0.14402230000268901</c:v>
                </c:pt>
                <c:pt idx="241">
                  <c:v>-0.13864605014532572</c:v>
                </c:pt>
                <c:pt idx="242">
                  <c:v>-0.13864604999980656</c:v>
                </c:pt>
                <c:pt idx="243">
                  <c:v>-0.14460454999789363</c:v>
                </c:pt>
                <c:pt idx="244">
                  <c:v>-0.14222454999980982</c:v>
                </c:pt>
                <c:pt idx="245">
                  <c:v>-0.1483245999988867</c:v>
                </c:pt>
                <c:pt idx="246">
                  <c:v>-0.14420365000114543</c:v>
                </c:pt>
                <c:pt idx="247">
                  <c:v>-0.14996830000018235</c:v>
                </c:pt>
                <c:pt idx="248">
                  <c:v>-0.14981830000033369</c:v>
                </c:pt>
                <c:pt idx="249">
                  <c:v>-0.152541100003873</c:v>
                </c:pt>
                <c:pt idx="250">
                  <c:v>-0.15257200021005701</c:v>
                </c:pt>
                <c:pt idx="251">
                  <c:v>-0.1537611499952618</c:v>
                </c:pt>
                <c:pt idx="252">
                  <c:v>-0.1537611499952618</c:v>
                </c:pt>
                <c:pt idx="253">
                  <c:v>-0.15449015000194777</c:v>
                </c:pt>
                <c:pt idx="254">
                  <c:v>-0.15449015000194777</c:v>
                </c:pt>
                <c:pt idx="255">
                  <c:v>-0.15608424999663839</c:v>
                </c:pt>
                <c:pt idx="256">
                  <c:v>-0.15608424999663839</c:v>
                </c:pt>
                <c:pt idx="257">
                  <c:v>-0.17054780000034953</c:v>
                </c:pt>
                <c:pt idx="258">
                  <c:v>-0.16622710000228835</c:v>
                </c:pt>
                <c:pt idx="259">
                  <c:v>-0.17052529999637045</c:v>
                </c:pt>
                <c:pt idx="260">
                  <c:v>-0.17124939999484923</c:v>
                </c:pt>
                <c:pt idx="261">
                  <c:v>-0.16644734999135835</c:v>
                </c:pt>
                <c:pt idx="262">
                  <c:v>-0.16683190006733639</c:v>
                </c:pt>
                <c:pt idx="263">
                  <c:v>-0.17583590000140248</c:v>
                </c:pt>
                <c:pt idx="264">
                  <c:v>-0.17122474999632686</c:v>
                </c:pt>
                <c:pt idx="265">
                  <c:v>-0.17782269999588607</c:v>
                </c:pt>
                <c:pt idx="266">
                  <c:v>-0.17667830000573304</c:v>
                </c:pt>
                <c:pt idx="267">
                  <c:v>-0.17657830000098329</c:v>
                </c:pt>
                <c:pt idx="268">
                  <c:v>-0.17894909999449737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ED-4C93-8A88-B1078F11F176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2'!$K$21:$K$854</c:f>
              <c:numCache>
                <c:formatCode>General</c:formatCode>
                <c:ptCount val="834"/>
                <c:pt idx="146">
                  <c:v>-7.5220300001092255E-2</c:v>
                </c:pt>
                <c:pt idx="165">
                  <c:v>-9.9174299997685011E-2</c:v>
                </c:pt>
                <c:pt idx="182">
                  <c:v>-0.10973224999906961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ED-4C93-8A88-B1078F11F176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2'!$L$21:$L$854</c:f>
              <c:numCache>
                <c:formatCode>General</c:formatCode>
                <c:ptCount val="834"/>
                <c:pt idx="137">
                  <c:v>-6.2982200004626065E-2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ED-4C93-8A88-B1078F11F17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2'!$M$21:$M$854</c:f>
              <c:numCache>
                <c:formatCode>General</c:formatCode>
                <c:ptCount val="834"/>
                <c:pt idx="67">
                  <c:v>-1.1425999997300096E-2</c:v>
                </c:pt>
                <c:pt idx="69">
                  <c:v>-1.2280899994948413E-2</c:v>
                </c:pt>
                <c:pt idx="70">
                  <c:v>-1.1574299998756032E-2</c:v>
                </c:pt>
                <c:pt idx="75">
                  <c:v>-1.1960199997702148E-2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  <c:pt idx="101">
                  <c:v>-2.1139999997103587E-2</c:v>
                </c:pt>
                <c:pt idx="102">
                  <c:v>-2.1089999994728714E-2</c:v>
                </c:pt>
                <c:pt idx="103">
                  <c:v>-2.2602049997658469E-2</c:v>
                </c:pt>
                <c:pt idx="104">
                  <c:v>-2.2582049998163711E-2</c:v>
                </c:pt>
                <c:pt idx="105">
                  <c:v>-2.2282049998466391E-2</c:v>
                </c:pt>
                <c:pt idx="106">
                  <c:v>-2.2252049995586276E-2</c:v>
                </c:pt>
                <c:pt idx="107">
                  <c:v>-2.0915649991366081E-2</c:v>
                </c:pt>
                <c:pt idx="108">
                  <c:v>-2.0865649996267166E-2</c:v>
                </c:pt>
                <c:pt idx="109">
                  <c:v>-1.9765649994951673E-2</c:v>
                </c:pt>
                <c:pt idx="110">
                  <c:v>-1.9735649999347515E-2</c:v>
                </c:pt>
                <c:pt idx="111">
                  <c:v>-2.3213599997689016E-2</c:v>
                </c:pt>
                <c:pt idx="112">
                  <c:v>-2.3163599995314144E-2</c:v>
                </c:pt>
                <c:pt idx="113">
                  <c:v>-2.3003599999356084E-2</c:v>
                </c:pt>
                <c:pt idx="114">
                  <c:v>-2.2963600000366569E-2</c:v>
                </c:pt>
                <c:pt idx="115">
                  <c:v>-2.2647199992206879E-2</c:v>
                </c:pt>
                <c:pt idx="116">
                  <c:v>-2.4542999999539461E-2</c:v>
                </c:pt>
                <c:pt idx="117">
                  <c:v>-2.3297899999306537E-2</c:v>
                </c:pt>
                <c:pt idx="118">
                  <c:v>-3.1272299995180219E-2</c:v>
                </c:pt>
                <c:pt idx="119">
                  <c:v>-3.0972299995482899E-2</c:v>
                </c:pt>
                <c:pt idx="120">
                  <c:v>-3.4356349991867319E-2</c:v>
                </c:pt>
                <c:pt idx="121">
                  <c:v>-3.4056349992169999E-2</c:v>
                </c:pt>
                <c:pt idx="122">
                  <c:v>-3.185634999681497E-2</c:v>
                </c:pt>
                <c:pt idx="123">
                  <c:v>-3.7048149999463931E-2</c:v>
                </c:pt>
                <c:pt idx="124">
                  <c:v>-3.0148149999149609E-2</c:v>
                </c:pt>
                <c:pt idx="125">
                  <c:v>-3.4629699999641161E-2</c:v>
                </c:pt>
                <c:pt idx="126">
                  <c:v>-3.3929700002772734E-2</c:v>
                </c:pt>
                <c:pt idx="127">
                  <c:v>-3.2429699997010175E-2</c:v>
                </c:pt>
                <c:pt idx="128">
                  <c:v>-3.7254099996061996E-2</c:v>
                </c:pt>
                <c:pt idx="129">
                  <c:v>-3.5854099995049182E-2</c:v>
                </c:pt>
                <c:pt idx="130">
                  <c:v>-3.7047600002551917E-2</c:v>
                </c:pt>
                <c:pt idx="131">
                  <c:v>-3.3247600003960542E-2</c:v>
                </c:pt>
                <c:pt idx="132">
                  <c:v>-3.4332399998675101E-2</c:v>
                </c:pt>
                <c:pt idx="139">
                  <c:v>-7.4143300000287127E-2</c:v>
                </c:pt>
                <c:pt idx="140">
                  <c:v>-7.366090000141412E-2</c:v>
                </c:pt>
                <c:pt idx="141">
                  <c:v>-7.2364550003840122E-2</c:v>
                </c:pt>
                <c:pt idx="142">
                  <c:v>-7.6446099999884609E-2</c:v>
                </c:pt>
                <c:pt idx="143">
                  <c:v>-7.4275300001318101E-2</c:v>
                </c:pt>
                <c:pt idx="144">
                  <c:v>-7.6469499996164814E-2</c:v>
                </c:pt>
                <c:pt idx="145">
                  <c:v>-7.3434649995760992E-2</c:v>
                </c:pt>
                <c:pt idx="147">
                  <c:v>-7.3107999996864237E-2</c:v>
                </c:pt>
                <c:pt idx="167">
                  <c:v>-0.10161249999509891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ED-4C93-8A88-B1078F11F17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2'!$N$21:$N$854</c:f>
              <c:numCache>
                <c:formatCode>General</c:formatCode>
                <c:ptCount val="834"/>
                <c:pt idx="139">
                  <c:v>-6.9338148042343395E-2</c:v>
                </c:pt>
                <c:pt idx="140">
                  <c:v>-7.0854629469440003E-2</c:v>
                </c:pt>
                <c:pt idx="141">
                  <c:v>-7.0989619293442913E-2</c:v>
                </c:pt>
                <c:pt idx="142">
                  <c:v>-7.1015468408677521E-2</c:v>
                </c:pt>
                <c:pt idx="143">
                  <c:v>-7.2095387000700867E-2</c:v>
                </c:pt>
                <c:pt idx="144">
                  <c:v>-7.5185792333193183E-2</c:v>
                </c:pt>
                <c:pt idx="145">
                  <c:v>-7.523461843974745E-2</c:v>
                </c:pt>
                <c:pt idx="146">
                  <c:v>-7.5254723307152119E-2</c:v>
                </c:pt>
                <c:pt idx="147">
                  <c:v>-7.5271956050641867E-2</c:v>
                </c:pt>
                <c:pt idx="148">
                  <c:v>-7.9878842810230791E-2</c:v>
                </c:pt>
                <c:pt idx="149">
                  <c:v>-7.9878842810230791E-2</c:v>
                </c:pt>
                <c:pt idx="150">
                  <c:v>-7.9878842810230791E-2</c:v>
                </c:pt>
                <c:pt idx="151">
                  <c:v>-7.9878842810230791E-2</c:v>
                </c:pt>
                <c:pt idx="152">
                  <c:v>-8.3753337971506039E-2</c:v>
                </c:pt>
                <c:pt idx="153">
                  <c:v>-8.3862478680274341E-2</c:v>
                </c:pt>
                <c:pt idx="154">
                  <c:v>-8.3871095052019215E-2</c:v>
                </c:pt>
                <c:pt idx="155">
                  <c:v>-8.3988852132532391E-2</c:v>
                </c:pt>
                <c:pt idx="156">
                  <c:v>-8.404916673474648E-2</c:v>
                </c:pt>
                <c:pt idx="157">
                  <c:v>-8.447424107415992E-2</c:v>
                </c:pt>
                <c:pt idx="158">
                  <c:v>-8.4577637535098324E-2</c:v>
                </c:pt>
                <c:pt idx="159">
                  <c:v>-8.4577637535098324E-2</c:v>
                </c:pt>
                <c:pt idx="160">
                  <c:v>-8.8770938450933631E-2</c:v>
                </c:pt>
                <c:pt idx="161">
                  <c:v>-8.9190268542517173E-2</c:v>
                </c:pt>
                <c:pt idx="162">
                  <c:v>-8.9190268542517173E-2</c:v>
                </c:pt>
                <c:pt idx="163">
                  <c:v>-8.9532051288396905E-2</c:v>
                </c:pt>
                <c:pt idx="164">
                  <c:v>-8.9534923412311854E-2</c:v>
                </c:pt>
                <c:pt idx="165">
                  <c:v>-9.8576369496592389E-2</c:v>
                </c:pt>
                <c:pt idx="166">
                  <c:v>-0.10229576996646002</c:v>
                </c:pt>
                <c:pt idx="167">
                  <c:v>-0.10258585448187053</c:v>
                </c:pt>
                <c:pt idx="168">
                  <c:v>-0.10623057972994933</c:v>
                </c:pt>
                <c:pt idx="169">
                  <c:v>-0.10718412486971461</c:v>
                </c:pt>
                <c:pt idx="170">
                  <c:v>-0.1073794292959316</c:v>
                </c:pt>
                <c:pt idx="171">
                  <c:v>-0.10768387443091691</c:v>
                </c:pt>
                <c:pt idx="172">
                  <c:v>-0.11078576825906906</c:v>
                </c:pt>
                <c:pt idx="173">
                  <c:v>-0.110983944809201</c:v>
                </c:pt>
                <c:pt idx="174">
                  <c:v>-0.11120797047456756</c:v>
                </c:pt>
                <c:pt idx="175">
                  <c:v>-0.11126828507678162</c:v>
                </c:pt>
                <c:pt idx="176">
                  <c:v>-0.11181398862062321</c:v>
                </c:pt>
                <c:pt idx="177">
                  <c:v>-0.11181398862062321</c:v>
                </c:pt>
                <c:pt idx="178">
                  <c:v>-0.11201216517075514</c:v>
                </c:pt>
                <c:pt idx="179">
                  <c:v>-0.11201216517075514</c:v>
                </c:pt>
                <c:pt idx="180">
                  <c:v>-0.11204950278164956</c:v>
                </c:pt>
                <c:pt idx="181">
                  <c:v>-0.11214141074692814</c:v>
                </c:pt>
                <c:pt idx="182">
                  <c:v>-0.1123654364122947</c:v>
                </c:pt>
                <c:pt idx="183">
                  <c:v>-0.11293411694745593</c:v>
                </c:pt>
                <c:pt idx="184">
                  <c:v>-0.11673106476302735</c:v>
                </c:pt>
                <c:pt idx="185">
                  <c:v>-0.11690339219792469</c:v>
                </c:pt>
                <c:pt idx="186">
                  <c:v>-0.11990763381296836</c:v>
                </c:pt>
                <c:pt idx="187">
                  <c:v>-0.12014314797399471</c:v>
                </c:pt>
                <c:pt idx="188">
                  <c:v>-0.12016899708922933</c:v>
                </c:pt>
                <c:pt idx="189">
                  <c:v>-0.12020633470012375</c:v>
                </c:pt>
                <c:pt idx="190">
                  <c:v>-0.12052801257859878</c:v>
                </c:pt>
                <c:pt idx="191">
                  <c:v>-0.1208123528461794</c:v>
                </c:pt>
                <c:pt idx="192">
                  <c:v>-0.1208123528461794</c:v>
                </c:pt>
                <c:pt idx="193">
                  <c:v>-0.1208123528461794</c:v>
                </c:pt>
                <c:pt idx="194">
                  <c:v>-0.1208123528461794</c:v>
                </c:pt>
                <c:pt idx="195">
                  <c:v>-0.12125178780516761</c:v>
                </c:pt>
                <c:pt idx="196">
                  <c:v>-0.12530435464917011</c:v>
                </c:pt>
                <c:pt idx="197">
                  <c:v>-0.13027600114595844</c:v>
                </c:pt>
                <c:pt idx="198">
                  <c:v>-0.13359904851556215</c:v>
                </c:pt>
                <c:pt idx="199">
                  <c:v>-0.13363638612645656</c:v>
                </c:pt>
                <c:pt idx="200">
                  <c:v>-0.13452961666400781</c:v>
                </c:pt>
                <c:pt idx="201">
                  <c:v>-0.13457844277056208</c:v>
                </c:pt>
                <c:pt idx="202">
                  <c:v>-0.134581314894477</c:v>
                </c:pt>
                <c:pt idx="203">
                  <c:v>-0.13810541093812767</c:v>
                </c:pt>
                <c:pt idx="204">
                  <c:v>-0.13811689943378747</c:v>
                </c:pt>
                <c:pt idx="205">
                  <c:v>-0.13487427153380249</c:v>
                </c:pt>
                <c:pt idx="206">
                  <c:v>-0.13487427153380249</c:v>
                </c:pt>
                <c:pt idx="207">
                  <c:v>-0.13462726887711629</c:v>
                </c:pt>
                <c:pt idx="208">
                  <c:v>-0.13462726887711629</c:v>
                </c:pt>
                <c:pt idx="209">
                  <c:v>-0.13462726887711629</c:v>
                </c:pt>
                <c:pt idx="210">
                  <c:v>-0.13463014100103127</c:v>
                </c:pt>
                <c:pt idx="211">
                  <c:v>-0.13463014100103127</c:v>
                </c:pt>
                <c:pt idx="212">
                  <c:v>-0.1347392817097996</c:v>
                </c:pt>
                <c:pt idx="213">
                  <c:v>-0.1347392817097996</c:v>
                </c:pt>
                <c:pt idx="214">
                  <c:v>-0.13455259365532746</c:v>
                </c:pt>
                <c:pt idx="215">
                  <c:v>-0.13455259365532746</c:v>
                </c:pt>
                <c:pt idx="216">
                  <c:v>-0.13457844277056208</c:v>
                </c:pt>
                <c:pt idx="217">
                  <c:v>-0.134581314894477</c:v>
                </c:pt>
                <c:pt idx="218">
                  <c:v>-0.13462726887711629</c:v>
                </c:pt>
                <c:pt idx="219">
                  <c:v>-0.13462726887711629</c:v>
                </c:pt>
                <c:pt idx="220">
                  <c:v>-0.13462726887711629</c:v>
                </c:pt>
                <c:pt idx="221">
                  <c:v>-0.13463014100103127</c:v>
                </c:pt>
                <c:pt idx="222">
                  <c:v>-0.13463014100103127</c:v>
                </c:pt>
                <c:pt idx="223">
                  <c:v>-0.1347392817097996</c:v>
                </c:pt>
                <c:pt idx="224">
                  <c:v>-0.1347392817097996</c:v>
                </c:pt>
                <c:pt idx="225">
                  <c:v>-0.13487427153380249</c:v>
                </c:pt>
                <c:pt idx="226">
                  <c:v>-0.13487427153380249</c:v>
                </c:pt>
                <c:pt idx="227">
                  <c:v>-0.13810541093812767</c:v>
                </c:pt>
                <c:pt idx="228">
                  <c:v>-0.13811689943378747</c:v>
                </c:pt>
                <c:pt idx="229">
                  <c:v>-0.13914799191925659</c:v>
                </c:pt>
                <c:pt idx="230">
                  <c:v>-0.13914799191925659</c:v>
                </c:pt>
                <c:pt idx="231">
                  <c:v>-0.13914799191925659</c:v>
                </c:pt>
                <c:pt idx="232">
                  <c:v>-0.13989474413714503</c:v>
                </c:pt>
                <c:pt idx="233">
                  <c:v>-0.13989474413714503</c:v>
                </c:pt>
                <c:pt idx="234">
                  <c:v>-0.14021642201562007</c:v>
                </c:pt>
                <c:pt idx="235">
                  <c:v>-0.1426720879629072</c:v>
                </c:pt>
                <c:pt idx="236">
                  <c:v>-0.1426720879629072</c:v>
                </c:pt>
                <c:pt idx="237">
                  <c:v>-0.14275825168035589</c:v>
                </c:pt>
                <c:pt idx="238">
                  <c:v>-0.1427955892912503</c:v>
                </c:pt>
                <c:pt idx="239">
                  <c:v>-0.14290760212393355</c:v>
                </c:pt>
                <c:pt idx="240">
                  <c:v>-0.14292196274350838</c:v>
                </c:pt>
                <c:pt idx="241">
                  <c:v>-0.1444298277988601</c:v>
                </c:pt>
                <c:pt idx="242">
                  <c:v>-0.1444298277988601</c:v>
                </c:pt>
                <c:pt idx="243">
                  <c:v>-0.14738811543126445</c:v>
                </c:pt>
                <c:pt idx="244">
                  <c:v>-0.14738811543126445</c:v>
                </c:pt>
                <c:pt idx="245">
                  <c:v>-0.14750012826394776</c:v>
                </c:pt>
                <c:pt idx="246">
                  <c:v>-0.14824400835792129</c:v>
                </c:pt>
                <c:pt idx="247">
                  <c:v>-0.14832155570362504</c:v>
                </c:pt>
                <c:pt idx="248">
                  <c:v>-0.14832155570362504</c:v>
                </c:pt>
                <c:pt idx="249">
                  <c:v>-0.15172215041893261</c:v>
                </c:pt>
                <c:pt idx="250">
                  <c:v>-0.15258953184124924</c:v>
                </c:pt>
                <c:pt idx="251">
                  <c:v>-0.15585513673255386</c:v>
                </c:pt>
                <c:pt idx="252">
                  <c:v>-0.15585513673255386</c:v>
                </c:pt>
                <c:pt idx="253">
                  <c:v>-0.15648700399384413</c:v>
                </c:pt>
                <c:pt idx="254">
                  <c:v>-0.15648700399384413</c:v>
                </c:pt>
                <c:pt idx="255">
                  <c:v>-0.15705568452900537</c:v>
                </c:pt>
                <c:pt idx="256">
                  <c:v>-0.15705568452900537</c:v>
                </c:pt>
                <c:pt idx="257">
                  <c:v>-0.16558302043250883</c:v>
                </c:pt>
                <c:pt idx="258">
                  <c:v>-0.16631253990690753</c:v>
                </c:pt>
                <c:pt idx="259">
                  <c:v>-0.16687547619423887</c:v>
                </c:pt>
                <c:pt idx="260">
                  <c:v>-0.1657208823804267</c:v>
                </c:pt>
                <c:pt idx="261">
                  <c:v>-0.16572375450434162</c:v>
                </c:pt>
                <c:pt idx="262">
                  <c:v>-0.16672612575066115</c:v>
                </c:pt>
                <c:pt idx="263">
                  <c:v>-0.16994290453541155</c:v>
                </c:pt>
                <c:pt idx="264">
                  <c:v>-0.17023873329865197</c:v>
                </c:pt>
                <c:pt idx="265">
                  <c:v>-0.17024160542256694</c:v>
                </c:pt>
                <c:pt idx="266">
                  <c:v>-0.1707241222402795</c:v>
                </c:pt>
                <c:pt idx="267">
                  <c:v>-0.1707241222402795</c:v>
                </c:pt>
                <c:pt idx="268">
                  <c:v>-0.16964420364825616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ED-4C93-8A88-B1078F11F17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-21000</c:v>
                </c:pt>
                <c:pt idx="1">
                  <c:v>-18000</c:v>
                </c:pt>
                <c:pt idx="2">
                  <c:v>-15000</c:v>
                </c:pt>
                <c:pt idx="3">
                  <c:v>-12000</c:v>
                </c:pt>
                <c:pt idx="4">
                  <c:v>-9000</c:v>
                </c:pt>
                <c:pt idx="5">
                  <c:v>-6000</c:v>
                </c:pt>
                <c:pt idx="6">
                  <c:v>-3000</c:v>
                </c:pt>
                <c:pt idx="7">
                  <c:v>0</c:v>
                </c:pt>
                <c:pt idx="8">
                  <c:v>3000</c:v>
                </c:pt>
                <c:pt idx="9">
                  <c:v>6000</c:v>
                </c:pt>
                <c:pt idx="10">
                  <c:v>9000</c:v>
                </c:pt>
                <c:pt idx="11">
                  <c:v>12000</c:v>
                </c:pt>
                <c:pt idx="12">
                  <c:v>15000</c:v>
                </c:pt>
                <c:pt idx="13">
                  <c:v>18000</c:v>
                </c:pt>
                <c:pt idx="14">
                  <c:v>21000</c:v>
                </c:pt>
                <c:pt idx="15">
                  <c:v>24000</c:v>
                </c:pt>
                <c:pt idx="16">
                  <c:v>27000</c:v>
                </c:pt>
                <c:pt idx="17">
                  <c:v>30000</c:v>
                </c:pt>
                <c:pt idx="18">
                  <c:v>33000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-1.4784071940622319E-2</c:v>
                </c:pt>
                <c:pt idx="1">
                  <c:v>-7.2665806391323459E-3</c:v>
                </c:pt>
                <c:pt idx="2">
                  <c:v>-1.471556468434481E-3</c:v>
                </c:pt>
                <c:pt idx="3">
                  <c:v>2.6010005714712757E-3</c:v>
                </c:pt>
                <c:pt idx="4">
                  <c:v>4.951090480584913E-3</c:v>
                </c:pt>
                <c:pt idx="5">
                  <c:v>5.5787132589064431E-3</c:v>
                </c:pt>
                <c:pt idx="6">
                  <c:v>4.4838689064358589E-3</c:v>
                </c:pt>
                <c:pt idx="7">
                  <c:v>1.6665574231731622E-3</c:v>
                </c:pt>
                <c:pt idx="8">
                  <c:v>-2.873221190881646E-3</c:v>
                </c:pt>
                <c:pt idx="9">
                  <c:v>-9.1354669357285659E-3</c:v>
                </c:pt>
                <c:pt idx="10">
                  <c:v>-1.7120179811367597E-2</c:v>
                </c:pt>
                <c:pt idx="11">
                  <c:v>-2.682735981779874E-2</c:v>
                </c:pt>
                <c:pt idx="12">
                  <c:v>-3.8257006955022002E-2</c:v>
                </c:pt>
                <c:pt idx="13">
                  <c:v>-5.1409121223037368E-2</c:v>
                </c:pt>
                <c:pt idx="14">
                  <c:v>-6.6283702621844853E-2</c:v>
                </c:pt>
                <c:pt idx="15">
                  <c:v>-8.2880751151444443E-2</c:v>
                </c:pt>
                <c:pt idx="16">
                  <c:v>-0.10120026681183615</c:v>
                </c:pt>
                <c:pt idx="17">
                  <c:v>-0.12124224960301996</c:v>
                </c:pt>
                <c:pt idx="18">
                  <c:v>-0.14300669952499589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ED-4C93-8A88-B1078F11F17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2'!$R$21:$R$854</c:f>
              <c:numCache>
                <c:formatCode>General</c:formatCode>
                <c:ptCount val="834"/>
                <c:pt idx="43">
                  <c:v>-2.0629200000257697E-2</c:v>
                </c:pt>
                <c:pt idx="47">
                  <c:v>-1.6820700002426747E-2</c:v>
                </c:pt>
                <c:pt idx="49">
                  <c:v>-2.0182849999400787E-2</c:v>
                </c:pt>
                <c:pt idx="52">
                  <c:v>4.5329649998166133E-2</c:v>
                </c:pt>
                <c:pt idx="53">
                  <c:v>-1.7096700001275167E-2</c:v>
                </c:pt>
                <c:pt idx="56">
                  <c:v>-9.1216449996863957E-2</c:v>
                </c:pt>
                <c:pt idx="57">
                  <c:v>6.0184000030858442E-3</c:v>
                </c:pt>
                <c:pt idx="62">
                  <c:v>1.9624600005045068E-2</c:v>
                </c:pt>
                <c:pt idx="63">
                  <c:v>4.7634850001486484E-2</c:v>
                </c:pt>
                <c:pt idx="65">
                  <c:v>4.5414400003210176E-2</c:v>
                </c:pt>
                <c:pt idx="71">
                  <c:v>-2.7770199994847644E-2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ED-4C93-8A88-B1078F11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20400"/>
        <c:axId val="1"/>
      </c:scatterChart>
      <c:valAx>
        <c:axId val="71982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32432432432428"/>
              <c:y val="0.86430926222717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567567567567569E-2"/>
              <c:y val="0.38348206474190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20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972972972972977E-2"/>
          <c:y val="0.92625647457784588"/>
          <c:w val="0.77567567567567564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4169992296779635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89630915959752E-2"/>
          <c:y val="0.1378299120234604"/>
          <c:w val="0.87118306874464224"/>
          <c:h val="0.69794721407624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pg/vis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2'!$H$21:$H$854</c:f>
              <c:numCache>
                <c:formatCode>General</c:formatCode>
                <c:ptCount val="834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2">
                  <c:v>-2.6906999992206693E-3</c:v>
                </c:pt>
                <c:pt idx="44">
                  <c:v>-9.2717000006814487E-3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0">
                  <c:v>-4.5584999970742501E-3</c:v>
                </c:pt>
                <c:pt idx="51">
                  <c:v>1.0329650001949631E-2</c:v>
                </c:pt>
                <c:pt idx="54">
                  <c:v>7.9033000001800247E-3</c:v>
                </c:pt>
                <c:pt idx="55">
                  <c:v>-2.4540000013075769E-3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8">
                  <c:v>-1.3093199995637406E-2</c:v>
                </c:pt>
                <c:pt idx="73">
                  <c:v>-1.8703699999605305E-2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2-483A-8550-6E6EA5139AF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2'!$I$21:$I$854</c:f>
              <c:numCache>
                <c:formatCode>General</c:formatCode>
                <c:ptCount val="834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2-483A-8550-6E6EA5139AF0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2'!$J$21:$J$854</c:f>
              <c:numCache>
                <c:formatCode>General</c:formatCode>
                <c:ptCount val="834"/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5">
                  <c:v>-5.9794999833684415E-4</c:v>
                </c:pt>
                <c:pt idx="36">
                  <c:v>-1.9795000116573647E-4</c:v>
                </c:pt>
                <c:pt idx="72">
                  <c:v>-1.0290250000252854E-2</c:v>
                </c:pt>
                <c:pt idx="74">
                  <c:v>-1.0860649999813177E-2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1">
                  <c:v>-1.9776950000959914E-2</c:v>
                </c:pt>
                <c:pt idx="92">
                  <c:v>-1.6926950003835373E-2</c:v>
                </c:pt>
                <c:pt idx="93">
                  <c:v>-2.2894200003065635E-2</c:v>
                </c:pt>
                <c:pt idx="94">
                  <c:v>-1.446754999778932E-2</c:v>
                </c:pt>
                <c:pt idx="95">
                  <c:v>-1.9953800001530908E-2</c:v>
                </c:pt>
                <c:pt idx="96">
                  <c:v>-2.2126399999251589E-2</c:v>
                </c:pt>
                <c:pt idx="97">
                  <c:v>-2.2106399999756832E-2</c:v>
                </c:pt>
                <c:pt idx="98">
                  <c:v>-2.0946399999957066E-2</c:v>
                </c:pt>
                <c:pt idx="99">
                  <c:v>-2.0906400000967551E-2</c:v>
                </c:pt>
                <c:pt idx="100">
                  <c:v>-2.1689999994123355E-2</c:v>
                </c:pt>
                <c:pt idx="133">
                  <c:v>-4.9394399997254368E-2</c:v>
                </c:pt>
                <c:pt idx="134">
                  <c:v>-6.1888999996881466E-2</c:v>
                </c:pt>
                <c:pt idx="135">
                  <c:v>-6.0262349994445685E-2</c:v>
                </c:pt>
                <c:pt idx="136">
                  <c:v>-6.0454149992438033E-2</c:v>
                </c:pt>
                <c:pt idx="138">
                  <c:v>-6.4083800003572833E-2</c:v>
                </c:pt>
                <c:pt idx="148">
                  <c:v>-8.301979999669129E-2</c:v>
                </c:pt>
                <c:pt idx="149">
                  <c:v>-8.2969800001592375E-2</c:v>
                </c:pt>
                <c:pt idx="150">
                  <c:v>-8.2659799998509698E-2</c:v>
                </c:pt>
                <c:pt idx="151">
                  <c:v>-8.2619799999520183E-2</c:v>
                </c:pt>
                <c:pt idx="152">
                  <c:v>-8.3154350002587307E-2</c:v>
                </c:pt>
                <c:pt idx="153">
                  <c:v>-8.7476449996756855E-2</c:v>
                </c:pt>
                <c:pt idx="154">
                  <c:v>-8.1470299999637064E-2</c:v>
                </c:pt>
                <c:pt idx="155">
                  <c:v>-8.368625000002794E-2</c:v>
                </c:pt>
                <c:pt idx="156">
                  <c:v>-8.5943199999746867E-2</c:v>
                </c:pt>
                <c:pt idx="157">
                  <c:v>-8.5639799995988142E-2</c:v>
                </c:pt>
                <c:pt idx="158">
                  <c:v>-8.6965999995300081E-2</c:v>
                </c:pt>
                <c:pt idx="159">
                  <c:v>-8.6965999995300081E-2</c:v>
                </c:pt>
                <c:pt idx="160">
                  <c:v>-9.0172999996866565E-2</c:v>
                </c:pt>
                <c:pt idx="161">
                  <c:v>-8.96736999929999E-2</c:v>
                </c:pt>
                <c:pt idx="162">
                  <c:v>-8.96736999929999E-2</c:v>
                </c:pt>
                <c:pt idx="163">
                  <c:v>-8.6329749996366445E-2</c:v>
                </c:pt>
                <c:pt idx="164">
                  <c:v>-9.0027699996426236E-2</c:v>
                </c:pt>
                <c:pt idx="166">
                  <c:v>-0.10381955000048038</c:v>
                </c:pt>
                <c:pt idx="168">
                  <c:v>-0.10241105000022799</c:v>
                </c:pt>
                <c:pt idx="169">
                  <c:v>-0.10423045000061393</c:v>
                </c:pt>
                <c:pt idx="170">
                  <c:v>-0.10359104999952251</c:v>
                </c:pt>
                <c:pt idx="171">
                  <c:v>-0.10527374999946915</c:v>
                </c:pt>
                <c:pt idx="172">
                  <c:v>-0.11045975000160979</c:v>
                </c:pt>
                <c:pt idx="173">
                  <c:v>-0.11076830000092741</c:v>
                </c:pt>
                <c:pt idx="174">
                  <c:v>-0.11135839999769814</c:v>
                </c:pt>
                <c:pt idx="175">
                  <c:v>-0.10931534999690484</c:v>
                </c:pt>
                <c:pt idx="176">
                  <c:v>-0.10632584999984829</c:v>
                </c:pt>
                <c:pt idx="181">
                  <c:v>-0.10959215000184486</c:v>
                </c:pt>
                <c:pt idx="183">
                  <c:v>-0.11092634999658912</c:v>
                </c:pt>
                <c:pt idx="184">
                  <c:v>-0.11241624999820488</c:v>
                </c:pt>
                <c:pt idx="185">
                  <c:v>-0.11439324999810196</c:v>
                </c:pt>
                <c:pt idx="186">
                  <c:v>-0.11886894999770448</c:v>
                </c:pt>
                <c:pt idx="187">
                  <c:v>-0.11688084999332204</c:v>
                </c:pt>
                <c:pt idx="188">
                  <c:v>-0.11976240000512917</c:v>
                </c:pt>
                <c:pt idx="189">
                  <c:v>-0.11665574999642558</c:v>
                </c:pt>
                <c:pt idx="190">
                  <c:v>-0.11165614999481477</c:v>
                </c:pt>
                <c:pt idx="191">
                  <c:v>-0.12020320000010543</c:v>
                </c:pt>
                <c:pt idx="192">
                  <c:v>-0.12020320000010543</c:v>
                </c:pt>
                <c:pt idx="193">
                  <c:v>-0.12015319999773055</c:v>
                </c:pt>
                <c:pt idx="194">
                  <c:v>-0.12015319999773055</c:v>
                </c:pt>
                <c:pt idx="195">
                  <c:v>-0.11698954999883426</c:v>
                </c:pt>
                <c:pt idx="196">
                  <c:v>-0.12579700000060257</c:v>
                </c:pt>
                <c:pt idx="197">
                  <c:v>-0.13094845000159694</c:v>
                </c:pt>
                <c:pt idx="198">
                  <c:v>-0.14089660000172444</c:v>
                </c:pt>
                <c:pt idx="199">
                  <c:v>-0.14339994999318151</c:v>
                </c:pt>
                <c:pt idx="200">
                  <c:v>-0.13671239999530371</c:v>
                </c:pt>
                <c:pt idx="201">
                  <c:v>-0.13577755000005709</c:v>
                </c:pt>
                <c:pt idx="202">
                  <c:v>-0.13507549999485491</c:v>
                </c:pt>
                <c:pt idx="203">
                  <c:v>-0.13616014999570325</c:v>
                </c:pt>
                <c:pt idx="204">
                  <c:v>-0.13815194999187952</c:v>
                </c:pt>
                <c:pt idx="205">
                  <c:v>-0.13580639999418054</c:v>
                </c:pt>
                <c:pt idx="206">
                  <c:v>-0.13498639999306761</c:v>
                </c:pt>
                <c:pt idx="207">
                  <c:v>-0.13606270000309451</c:v>
                </c:pt>
                <c:pt idx="208">
                  <c:v>-0.13549269999930402</c:v>
                </c:pt>
                <c:pt idx="209">
                  <c:v>-0.1351827000034973</c:v>
                </c:pt>
                <c:pt idx="210">
                  <c:v>-0.13413064999622293</c:v>
                </c:pt>
                <c:pt idx="211">
                  <c:v>-0.13078064999717753</c:v>
                </c:pt>
                <c:pt idx="212">
                  <c:v>-0.13277275000291411</c:v>
                </c:pt>
                <c:pt idx="213">
                  <c:v>-0.13265274999866961</c:v>
                </c:pt>
                <c:pt idx="214">
                  <c:v>-0.13624600000184728</c:v>
                </c:pt>
                <c:pt idx="215">
                  <c:v>-0.13520599999901606</c:v>
                </c:pt>
                <c:pt idx="216">
                  <c:v>-0.13577755000005709</c:v>
                </c:pt>
                <c:pt idx="217">
                  <c:v>-0.13507549999485491</c:v>
                </c:pt>
                <c:pt idx="218">
                  <c:v>-0.13606270000309451</c:v>
                </c:pt>
                <c:pt idx="219">
                  <c:v>-0.13549269999930402</c:v>
                </c:pt>
                <c:pt idx="220">
                  <c:v>-0.1351827000034973</c:v>
                </c:pt>
                <c:pt idx="221">
                  <c:v>-0.13413064999622293</c:v>
                </c:pt>
                <c:pt idx="222">
                  <c:v>-0.13078064999717753</c:v>
                </c:pt>
                <c:pt idx="223">
                  <c:v>-0.13277275000291411</c:v>
                </c:pt>
                <c:pt idx="224">
                  <c:v>-0.13265274999866961</c:v>
                </c:pt>
                <c:pt idx="225">
                  <c:v>-0.13580639999418054</c:v>
                </c:pt>
                <c:pt idx="226">
                  <c:v>-0.13498639999306761</c:v>
                </c:pt>
                <c:pt idx="227">
                  <c:v>-0.13616014999570325</c:v>
                </c:pt>
                <c:pt idx="228">
                  <c:v>-0.13815194999187952</c:v>
                </c:pt>
                <c:pt idx="229">
                  <c:v>-0.13985600000160048</c:v>
                </c:pt>
                <c:pt idx="230">
                  <c:v>-0.13948600000003353</c:v>
                </c:pt>
                <c:pt idx="231">
                  <c:v>-0.13901600000099279</c:v>
                </c:pt>
                <c:pt idx="232">
                  <c:v>-0.13978299999871524</c:v>
                </c:pt>
                <c:pt idx="233">
                  <c:v>-0.13968300000124145</c:v>
                </c:pt>
                <c:pt idx="234">
                  <c:v>-0.13985339999635471</c:v>
                </c:pt>
                <c:pt idx="235">
                  <c:v>-0.14220064999244642</c:v>
                </c:pt>
                <c:pt idx="236">
                  <c:v>-0.14040064999426249</c:v>
                </c:pt>
                <c:pt idx="237">
                  <c:v>-0.14043915000365814</c:v>
                </c:pt>
                <c:pt idx="238">
                  <c:v>-0.14291249999951106</c:v>
                </c:pt>
                <c:pt idx="239">
                  <c:v>-0.14033254999958444</c:v>
                </c:pt>
                <c:pt idx="240">
                  <c:v>-0.14402230000268901</c:v>
                </c:pt>
                <c:pt idx="241">
                  <c:v>-0.13864605014532572</c:v>
                </c:pt>
                <c:pt idx="242">
                  <c:v>-0.13864604999980656</c:v>
                </c:pt>
                <c:pt idx="243">
                  <c:v>-0.14460454999789363</c:v>
                </c:pt>
                <c:pt idx="244">
                  <c:v>-0.14222454999980982</c:v>
                </c:pt>
                <c:pt idx="245">
                  <c:v>-0.1483245999988867</c:v>
                </c:pt>
                <c:pt idx="246">
                  <c:v>-0.14420365000114543</c:v>
                </c:pt>
                <c:pt idx="247">
                  <c:v>-0.14996830000018235</c:v>
                </c:pt>
                <c:pt idx="248">
                  <c:v>-0.14981830000033369</c:v>
                </c:pt>
                <c:pt idx="249">
                  <c:v>-0.152541100003873</c:v>
                </c:pt>
                <c:pt idx="250">
                  <c:v>-0.15257200021005701</c:v>
                </c:pt>
                <c:pt idx="251">
                  <c:v>-0.1537611499952618</c:v>
                </c:pt>
                <c:pt idx="252">
                  <c:v>-0.1537611499952618</c:v>
                </c:pt>
                <c:pt idx="253">
                  <c:v>-0.15449015000194777</c:v>
                </c:pt>
                <c:pt idx="254">
                  <c:v>-0.15449015000194777</c:v>
                </c:pt>
                <c:pt idx="255">
                  <c:v>-0.15608424999663839</c:v>
                </c:pt>
                <c:pt idx="256">
                  <c:v>-0.15608424999663839</c:v>
                </c:pt>
                <c:pt idx="257">
                  <c:v>-0.17054780000034953</c:v>
                </c:pt>
                <c:pt idx="258">
                  <c:v>-0.16622710000228835</c:v>
                </c:pt>
                <c:pt idx="259">
                  <c:v>-0.17052529999637045</c:v>
                </c:pt>
                <c:pt idx="260">
                  <c:v>-0.17124939999484923</c:v>
                </c:pt>
                <c:pt idx="261">
                  <c:v>-0.16644734999135835</c:v>
                </c:pt>
                <c:pt idx="262">
                  <c:v>-0.16683190006733639</c:v>
                </c:pt>
                <c:pt idx="263">
                  <c:v>-0.17583590000140248</c:v>
                </c:pt>
                <c:pt idx="264">
                  <c:v>-0.17122474999632686</c:v>
                </c:pt>
                <c:pt idx="265">
                  <c:v>-0.17782269999588607</c:v>
                </c:pt>
                <c:pt idx="266">
                  <c:v>-0.17667830000573304</c:v>
                </c:pt>
                <c:pt idx="267">
                  <c:v>-0.17657830000098329</c:v>
                </c:pt>
                <c:pt idx="268">
                  <c:v>-0.17894909999449737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2-483A-8550-6E6EA5139AF0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2'!$K$21:$K$854</c:f>
              <c:numCache>
                <c:formatCode>General</c:formatCode>
                <c:ptCount val="834"/>
                <c:pt idx="146">
                  <c:v>-7.5220300001092255E-2</c:v>
                </c:pt>
                <c:pt idx="165">
                  <c:v>-9.9174299997685011E-2</c:v>
                </c:pt>
                <c:pt idx="182">
                  <c:v>-0.10973224999906961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2-483A-8550-6E6EA5139AF0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2'!$L$21:$L$854</c:f>
              <c:numCache>
                <c:formatCode>General</c:formatCode>
                <c:ptCount val="834"/>
                <c:pt idx="137">
                  <c:v>-6.2982200004626065E-2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2-483A-8550-6E6EA5139AF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2'!$M$21:$M$854</c:f>
              <c:numCache>
                <c:formatCode>General</c:formatCode>
                <c:ptCount val="834"/>
                <c:pt idx="67">
                  <c:v>-1.1425999997300096E-2</c:v>
                </c:pt>
                <c:pt idx="69">
                  <c:v>-1.2280899994948413E-2</c:v>
                </c:pt>
                <c:pt idx="70">
                  <c:v>-1.1574299998756032E-2</c:v>
                </c:pt>
                <c:pt idx="75">
                  <c:v>-1.1960199997702148E-2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  <c:pt idx="101">
                  <c:v>-2.1139999997103587E-2</c:v>
                </c:pt>
                <c:pt idx="102">
                  <c:v>-2.1089999994728714E-2</c:v>
                </c:pt>
                <c:pt idx="103">
                  <c:v>-2.2602049997658469E-2</c:v>
                </c:pt>
                <c:pt idx="104">
                  <c:v>-2.2582049998163711E-2</c:v>
                </c:pt>
                <c:pt idx="105">
                  <c:v>-2.2282049998466391E-2</c:v>
                </c:pt>
                <c:pt idx="106">
                  <c:v>-2.2252049995586276E-2</c:v>
                </c:pt>
                <c:pt idx="107">
                  <c:v>-2.0915649991366081E-2</c:v>
                </c:pt>
                <c:pt idx="108">
                  <c:v>-2.0865649996267166E-2</c:v>
                </c:pt>
                <c:pt idx="109">
                  <c:v>-1.9765649994951673E-2</c:v>
                </c:pt>
                <c:pt idx="110">
                  <c:v>-1.9735649999347515E-2</c:v>
                </c:pt>
                <c:pt idx="111">
                  <c:v>-2.3213599997689016E-2</c:v>
                </c:pt>
                <c:pt idx="112">
                  <c:v>-2.3163599995314144E-2</c:v>
                </c:pt>
                <c:pt idx="113">
                  <c:v>-2.3003599999356084E-2</c:v>
                </c:pt>
                <c:pt idx="114">
                  <c:v>-2.2963600000366569E-2</c:v>
                </c:pt>
                <c:pt idx="115">
                  <c:v>-2.2647199992206879E-2</c:v>
                </c:pt>
                <c:pt idx="116">
                  <c:v>-2.4542999999539461E-2</c:v>
                </c:pt>
                <c:pt idx="117">
                  <c:v>-2.3297899999306537E-2</c:v>
                </c:pt>
                <c:pt idx="118">
                  <c:v>-3.1272299995180219E-2</c:v>
                </c:pt>
                <c:pt idx="119">
                  <c:v>-3.0972299995482899E-2</c:v>
                </c:pt>
                <c:pt idx="120">
                  <c:v>-3.4356349991867319E-2</c:v>
                </c:pt>
                <c:pt idx="121">
                  <c:v>-3.4056349992169999E-2</c:v>
                </c:pt>
                <c:pt idx="122">
                  <c:v>-3.185634999681497E-2</c:v>
                </c:pt>
                <c:pt idx="123">
                  <c:v>-3.7048149999463931E-2</c:v>
                </c:pt>
                <c:pt idx="124">
                  <c:v>-3.0148149999149609E-2</c:v>
                </c:pt>
                <c:pt idx="125">
                  <c:v>-3.4629699999641161E-2</c:v>
                </c:pt>
                <c:pt idx="126">
                  <c:v>-3.3929700002772734E-2</c:v>
                </c:pt>
                <c:pt idx="127">
                  <c:v>-3.2429699997010175E-2</c:v>
                </c:pt>
                <c:pt idx="128">
                  <c:v>-3.7254099996061996E-2</c:v>
                </c:pt>
                <c:pt idx="129">
                  <c:v>-3.5854099995049182E-2</c:v>
                </c:pt>
                <c:pt idx="130">
                  <c:v>-3.7047600002551917E-2</c:v>
                </c:pt>
                <c:pt idx="131">
                  <c:v>-3.3247600003960542E-2</c:v>
                </c:pt>
                <c:pt idx="132">
                  <c:v>-3.4332399998675101E-2</c:v>
                </c:pt>
                <c:pt idx="139">
                  <c:v>-7.4143300000287127E-2</c:v>
                </c:pt>
                <c:pt idx="140">
                  <c:v>-7.366090000141412E-2</c:v>
                </c:pt>
                <c:pt idx="141">
                  <c:v>-7.2364550003840122E-2</c:v>
                </c:pt>
                <c:pt idx="142">
                  <c:v>-7.6446099999884609E-2</c:v>
                </c:pt>
                <c:pt idx="143">
                  <c:v>-7.4275300001318101E-2</c:v>
                </c:pt>
                <c:pt idx="144">
                  <c:v>-7.6469499996164814E-2</c:v>
                </c:pt>
                <c:pt idx="145">
                  <c:v>-7.3434649995760992E-2</c:v>
                </c:pt>
                <c:pt idx="147">
                  <c:v>-7.3107999996864237E-2</c:v>
                </c:pt>
                <c:pt idx="167">
                  <c:v>-0.10161249999509891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2-483A-8550-6E6EA5139AF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2'!$N$21:$N$854</c:f>
              <c:numCache>
                <c:formatCode>General</c:formatCode>
                <c:ptCount val="834"/>
                <c:pt idx="139">
                  <c:v>-6.9338148042343395E-2</c:v>
                </c:pt>
                <c:pt idx="140">
                  <c:v>-7.0854629469440003E-2</c:v>
                </c:pt>
                <c:pt idx="141">
                  <c:v>-7.0989619293442913E-2</c:v>
                </c:pt>
                <c:pt idx="142">
                  <c:v>-7.1015468408677521E-2</c:v>
                </c:pt>
                <c:pt idx="143">
                  <c:v>-7.2095387000700867E-2</c:v>
                </c:pt>
                <c:pt idx="144">
                  <c:v>-7.5185792333193183E-2</c:v>
                </c:pt>
                <c:pt idx="145">
                  <c:v>-7.523461843974745E-2</c:v>
                </c:pt>
                <c:pt idx="146">
                  <c:v>-7.5254723307152119E-2</c:v>
                </c:pt>
                <c:pt idx="147">
                  <c:v>-7.5271956050641867E-2</c:v>
                </c:pt>
                <c:pt idx="148">
                  <c:v>-7.9878842810230791E-2</c:v>
                </c:pt>
                <c:pt idx="149">
                  <c:v>-7.9878842810230791E-2</c:v>
                </c:pt>
                <c:pt idx="150">
                  <c:v>-7.9878842810230791E-2</c:v>
                </c:pt>
                <c:pt idx="151">
                  <c:v>-7.9878842810230791E-2</c:v>
                </c:pt>
                <c:pt idx="152">
                  <c:v>-8.3753337971506039E-2</c:v>
                </c:pt>
                <c:pt idx="153">
                  <c:v>-8.3862478680274341E-2</c:v>
                </c:pt>
                <c:pt idx="154">
                  <c:v>-8.3871095052019215E-2</c:v>
                </c:pt>
                <c:pt idx="155">
                  <c:v>-8.3988852132532391E-2</c:v>
                </c:pt>
                <c:pt idx="156">
                  <c:v>-8.404916673474648E-2</c:v>
                </c:pt>
                <c:pt idx="157">
                  <c:v>-8.447424107415992E-2</c:v>
                </c:pt>
                <c:pt idx="158">
                  <c:v>-8.4577637535098324E-2</c:v>
                </c:pt>
                <c:pt idx="159">
                  <c:v>-8.4577637535098324E-2</c:v>
                </c:pt>
                <c:pt idx="160">
                  <c:v>-8.8770938450933631E-2</c:v>
                </c:pt>
                <c:pt idx="161">
                  <c:v>-8.9190268542517173E-2</c:v>
                </c:pt>
                <c:pt idx="162">
                  <c:v>-8.9190268542517173E-2</c:v>
                </c:pt>
                <c:pt idx="163">
                  <c:v>-8.9532051288396905E-2</c:v>
                </c:pt>
                <c:pt idx="164">
                  <c:v>-8.9534923412311854E-2</c:v>
                </c:pt>
                <c:pt idx="165">
                  <c:v>-9.8576369496592389E-2</c:v>
                </c:pt>
                <c:pt idx="166">
                  <c:v>-0.10229576996646002</c:v>
                </c:pt>
                <c:pt idx="167">
                  <c:v>-0.10258585448187053</c:v>
                </c:pt>
                <c:pt idx="168">
                  <c:v>-0.10623057972994933</c:v>
                </c:pt>
                <c:pt idx="169">
                  <c:v>-0.10718412486971461</c:v>
                </c:pt>
                <c:pt idx="170">
                  <c:v>-0.1073794292959316</c:v>
                </c:pt>
                <c:pt idx="171">
                  <c:v>-0.10768387443091691</c:v>
                </c:pt>
                <c:pt idx="172">
                  <c:v>-0.11078576825906906</c:v>
                </c:pt>
                <c:pt idx="173">
                  <c:v>-0.110983944809201</c:v>
                </c:pt>
                <c:pt idx="174">
                  <c:v>-0.11120797047456756</c:v>
                </c:pt>
                <c:pt idx="175">
                  <c:v>-0.11126828507678162</c:v>
                </c:pt>
                <c:pt idx="176">
                  <c:v>-0.11181398862062321</c:v>
                </c:pt>
                <c:pt idx="177">
                  <c:v>-0.11181398862062321</c:v>
                </c:pt>
                <c:pt idx="178">
                  <c:v>-0.11201216517075514</c:v>
                </c:pt>
                <c:pt idx="179">
                  <c:v>-0.11201216517075514</c:v>
                </c:pt>
                <c:pt idx="180">
                  <c:v>-0.11204950278164956</c:v>
                </c:pt>
                <c:pt idx="181">
                  <c:v>-0.11214141074692814</c:v>
                </c:pt>
                <c:pt idx="182">
                  <c:v>-0.1123654364122947</c:v>
                </c:pt>
                <c:pt idx="183">
                  <c:v>-0.11293411694745593</c:v>
                </c:pt>
                <c:pt idx="184">
                  <c:v>-0.11673106476302735</c:v>
                </c:pt>
                <c:pt idx="185">
                  <c:v>-0.11690339219792469</c:v>
                </c:pt>
                <c:pt idx="186">
                  <c:v>-0.11990763381296836</c:v>
                </c:pt>
                <c:pt idx="187">
                  <c:v>-0.12014314797399471</c:v>
                </c:pt>
                <c:pt idx="188">
                  <c:v>-0.12016899708922933</c:v>
                </c:pt>
                <c:pt idx="189">
                  <c:v>-0.12020633470012375</c:v>
                </c:pt>
                <c:pt idx="190">
                  <c:v>-0.12052801257859878</c:v>
                </c:pt>
                <c:pt idx="191">
                  <c:v>-0.1208123528461794</c:v>
                </c:pt>
                <c:pt idx="192">
                  <c:v>-0.1208123528461794</c:v>
                </c:pt>
                <c:pt idx="193">
                  <c:v>-0.1208123528461794</c:v>
                </c:pt>
                <c:pt idx="194">
                  <c:v>-0.1208123528461794</c:v>
                </c:pt>
                <c:pt idx="195">
                  <c:v>-0.12125178780516761</c:v>
                </c:pt>
                <c:pt idx="196">
                  <c:v>-0.12530435464917011</c:v>
                </c:pt>
                <c:pt idx="197">
                  <c:v>-0.13027600114595844</c:v>
                </c:pt>
                <c:pt idx="198">
                  <c:v>-0.13359904851556215</c:v>
                </c:pt>
                <c:pt idx="199">
                  <c:v>-0.13363638612645656</c:v>
                </c:pt>
                <c:pt idx="200">
                  <c:v>-0.13452961666400781</c:v>
                </c:pt>
                <c:pt idx="201">
                  <c:v>-0.13457844277056208</c:v>
                </c:pt>
                <c:pt idx="202">
                  <c:v>-0.134581314894477</c:v>
                </c:pt>
                <c:pt idx="203">
                  <c:v>-0.13810541093812767</c:v>
                </c:pt>
                <c:pt idx="204">
                  <c:v>-0.13811689943378747</c:v>
                </c:pt>
                <c:pt idx="205">
                  <c:v>-0.13487427153380249</c:v>
                </c:pt>
                <c:pt idx="206">
                  <c:v>-0.13487427153380249</c:v>
                </c:pt>
                <c:pt idx="207">
                  <c:v>-0.13462726887711629</c:v>
                </c:pt>
                <c:pt idx="208">
                  <c:v>-0.13462726887711629</c:v>
                </c:pt>
                <c:pt idx="209">
                  <c:v>-0.13462726887711629</c:v>
                </c:pt>
                <c:pt idx="210">
                  <c:v>-0.13463014100103127</c:v>
                </c:pt>
                <c:pt idx="211">
                  <c:v>-0.13463014100103127</c:v>
                </c:pt>
                <c:pt idx="212">
                  <c:v>-0.1347392817097996</c:v>
                </c:pt>
                <c:pt idx="213">
                  <c:v>-0.1347392817097996</c:v>
                </c:pt>
                <c:pt idx="214">
                  <c:v>-0.13455259365532746</c:v>
                </c:pt>
                <c:pt idx="215">
                  <c:v>-0.13455259365532746</c:v>
                </c:pt>
                <c:pt idx="216">
                  <c:v>-0.13457844277056208</c:v>
                </c:pt>
                <c:pt idx="217">
                  <c:v>-0.134581314894477</c:v>
                </c:pt>
                <c:pt idx="218">
                  <c:v>-0.13462726887711629</c:v>
                </c:pt>
                <c:pt idx="219">
                  <c:v>-0.13462726887711629</c:v>
                </c:pt>
                <c:pt idx="220">
                  <c:v>-0.13462726887711629</c:v>
                </c:pt>
                <c:pt idx="221">
                  <c:v>-0.13463014100103127</c:v>
                </c:pt>
                <c:pt idx="222">
                  <c:v>-0.13463014100103127</c:v>
                </c:pt>
                <c:pt idx="223">
                  <c:v>-0.1347392817097996</c:v>
                </c:pt>
                <c:pt idx="224">
                  <c:v>-0.1347392817097996</c:v>
                </c:pt>
                <c:pt idx="225">
                  <c:v>-0.13487427153380249</c:v>
                </c:pt>
                <c:pt idx="226">
                  <c:v>-0.13487427153380249</c:v>
                </c:pt>
                <c:pt idx="227">
                  <c:v>-0.13810541093812767</c:v>
                </c:pt>
                <c:pt idx="228">
                  <c:v>-0.13811689943378747</c:v>
                </c:pt>
                <c:pt idx="229">
                  <c:v>-0.13914799191925659</c:v>
                </c:pt>
                <c:pt idx="230">
                  <c:v>-0.13914799191925659</c:v>
                </c:pt>
                <c:pt idx="231">
                  <c:v>-0.13914799191925659</c:v>
                </c:pt>
                <c:pt idx="232">
                  <c:v>-0.13989474413714503</c:v>
                </c:pt>
                <c:pt idx="233">
                  <c:v>-0.13989474413714503</c:v>
                </c:pt>
                <c:pt idx="234">
                  <c:v>-0.14021642201562007</c:v>
                </c:pt>
                <c:pt idx="235">
                  <c:v>-0.1426720879629072</c:v>
                </c:pt>
                <c:pt idx="236">
                  <c:v>-0.1426720879629072</c:v>
                </c:pt>
                <c:pt idx="237">
                  <c:v>-0.14275825168035589</c:v>
                </c:pt>
                <c:pt idx="238">
                  <c:v>-0.1427955892912503</c:v>
                </c:pt>
                <c:pt idx="239">
                  <c:v>-0.14290760212393355</c:v>
                </c:pt>
                <c:pt idx="240">
                  <c:v>-0.14292196274350838</c:v>
                </c:pt>
                <c:pt idx="241">
                  <c:v>-0.1444298277988601</c:v>
                </c:pt>
                <c:pt idx="242">
                  <c:v>-0.1444298277988601</c:v>
                </c:pt>
                <c:pt idx="243">
                  <c:v>-0.14738811543126445</c:v>
                </c:pt>
                <c:pt idx="244">
                  <c:v>-0.14738811543126445</c:v>
                </c:pt>
                <c:pt idx="245">
                  <c:v>-0.14750012826394776</c:v>
                </c:pt>
                <c:pt idx="246">
                  <c:v>-0.14824400835792129</c:v>
                </c:pt>
                <c:pt idx="247">
                  <c:v>-0.14832155570362504</c:v>
                </c:pt>
                <c:pt idx="248">
                  <c:v>-0.14832155570362504</c:v>
                </c:pt>
                <c:pt idx="249">
                  <c:v>-0.15172215041893261</c:v>
                </c:pt>
                <c:pt idx="250">
                  <c:v>-0.15258953184124924</c:v>
                </c:pt>
                <c:pt idx="251">
                  <c:v>-0.15585513673255386</c:v>
                </c:pt>
                <c:pt idx="252">
                  <c:v>-0.15585513673255386</c:v>
                </c:pt>
                <c:pt idx="253">
                  <c:v>-0.15648700399384413</c:v>
                </c:pt>
                <c:pt idx="254">
                  <c:v>-0.15648700399384413</c:v>
                </c:pt>
                <c:pt idx="255">
                  <c:v>-0.15705568452900537</c:v>
                </c:pt>
                <c:pt idx="256">
                  <c:v>-0.15705568452900537</c:v>
                </c:pt>
                <c:pt idx="257">
                  <c:v>-0.16558302043250883</c:v>
                </c:pt>
                <c:pt idx="258">
                  <c:v>-0.16631253990690753</c:v>
                </c:pt>
                <c:pt idx="259">
                  <c:v>-0.16687547619423887</c:v>
                </c:pt>
                <c:pt idx="260">
                  <c:v>-0.1657208823804267</c:v>
                </c:pt>
                <c:pt idx="261">
                  <c:v>-0.16572375450434162</c:v>
                </c:pt>
                <c:pt idx="262">
                  <c:v>-0.16672612575066115</c:v>
                </c:pt>
                <c:pt idx="263">
                  <c:v>-0.16994290453541155</c:v>
                </c:pt>
                <c:pt idx="264">
                  <c:v>-0.17023873329865197</c:v>
                </c:pt>
                <c:pt idx="265">
                  <c:v>-0.17024160542256694</c:v>
                </c:pt>
                <c:pt idx="266">
                  <c:v>-0.1707241222402795</c:v>
                </c:pt>
                <c:pt idx="267">
                  <c:v>-0.1707241222402795</c:v>
                </c:pt>
                <c:pt idx="268">
                  <c:v>-0.16964420364825616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2-483A-8550-6E6EA5139AF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2'!$W$2:$W$19</c:f>
              <c:numCache>
                <c:formatCode>General</c:formatCode>
                <c:ptCount val="18"/>
                <c:pt idx="0">
                  <c:v>-21000</c:v>
                </c:pt>
                <c:pt idx="1">
                  <c:v>-18000</c:v>
                </c:pt>
                <c:pt idx="2">
                  <c:v>-15000</c:v>
                </c:pt>
                <c:pt idx="3">
                  <c:v>-12000</c:v>
                </c:pt>
                <c:pt idx="4">
                  <c:v>-9000</c:v>
                </c:pt>
                <c:pt idx="5">
                  <c:v>-6000</c:v>
                </c:pt>
                <c:pt idx="6">
                  <c:v>-3000</c:v>
                </c:pt>
                <c:pt idx="7">
                  <c:v>0</c:v>
                </c:pt>
                <c:pt idx="8">
                  <c:v>3000</c:v>
                </c:pt>
                <c:pt idx="9">
                  <c:v>6000</c:v>
                </c:pt>
                <c:pt idx="10">
                  <c:v>9000</c:v>
                </c:pt>
                <c:pt idx="11">
                  <c:v>12000</c:v>
                </c:pt>
                <c:pt idx="12">
                  <c:v>15000</c:v>
                </c:pt>
                <c:pt idx="13">
                  <c:v>18000</c:v>
                </c:pt>
                <c:pt idx="14">
                  <c:v>21000</c:v>
                </c:pt>
                <c:pt idx="15">
                  <c:v>24000</c:v>
                </c:pt>
                <c:pt idx="16">
                  <c:v>27000</c:v>
                </c:pt>
                <c:pt idx="17">
                  <c:v>30000</c:v>
                </c:pt>
              </c:numCache>
            </c:numRef>
          </c:xVal>
          <c:yVal>
            <c:numRef>
              <c:f>'Active 2'!$X$2:$X$19</c:f>
              <c:numCache>
                <c:formatCode>General</c:formatCode>
                <c:ptCount val="18"/>
                <c:pt idx="0">
                  <c:v>-1.4784071940622319E-2</c:v>
                </c:pt>
                <c:pt idx="1">
                  <c:v>-7.2665806391323459E-3</c:v>
                </c:pt>
                <c:pt idx="2">
                  <c:v>-1.471556468434481E-3</c:v>
                </c:pt>
                <c:pt idx="3">
                  <c:v>2.6010005714712757E-3</c:v>
                </c:pt>
                <c:pt idx="4">
                  <c:v>4.951090480584913E-3</c:v>
                </c:pt>
                <c:pt idx="5">
                  <c:v>5.5787132589064431E-3</c:v>
                </c:pt>
                <c:pt idx="6">
                  <c:v>4.4838689064358589E-3</c:v>
                </c:pt>
                <c:pt idx="7">
                  <c:v>1.6665574231731622E-3</c:v>
                </c:pt>
                <c:pt idx="8">
                  <c:v>-2.873221190881646E-3</c:v>
                </c:pt>
                <c:pt idx="9">
                  <c:v>-9.1354669357285659E-3</c:v>
                </c:pt>
                <c:pt idx="10">
                  <c:v>-1.7120179811367597E-2</c:v>
                </c:pt>
                <c:pt idx="11">
                  <c:v>-2.682735981779874E-2</c:v>
                </c:pt>
                <c:pt idx="12">
                  <c:v>-3.8257006955022002E-2</c:v>
                </c:pt>
                <c:pt idx="13">
                  <c:v>-5.1409121223037368E-2</c:v>
                </c:pt>
                <c:pt idx="14">
                  <c:v>-6.6283702621844853E-2</c:v>
                </c:pt>
                <c:pt idx="15">
                  <c:v>-8.2880751151444443E-2</c:v>
                </c:pt>
                <c:pt idx="16">
                  <c:v>-0.10120026681183615</c:v>
                </c:pt>
                <c:pt idx="17">
                  <c:v>-0.12124224960301996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2-483A-8550-6E6EA513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88552"/>
        <c:axId val="1"/>
      </c:scatterChart>
      <c:valAx>
        <c:axId val="52668855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16711805446623"/>
              <c:y val="0.8621700879765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264276228419653E-2"/>
              <c:y val="0.38416422287390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88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420996678204068"/>
          <c:y val="0.92668621700879761"/>
          <c:w val="0.69057188568560401"/>
          <c:h val="5.86510263929619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1a.  CN And -- [41577.297, 0.4627959]</a:t>
            </a:r>
          </a:p>
        </c:rich>
      </c:tx>
      <c:layout>
        <c:manualLayout>
          <c:xMode val="edge"/>
          <c:yMode val="edge"/>
          <c:x val="0.16488222698072805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9957173447537"/>
          <c:y val="0.13970588235294118"/>
          <c:w val="0.77944325481798715"/>
          <c:h val="0.65073529411764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2'!$G$21:$G$854</c:f>
              <c:numCache>
                <c:formatCode>General</c:formatCode>
                <c:ptCount val="834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4">
                  <c:v>0</c:v>
                </c:pt>
                <c:pt idx="35">
                  <c:v>-5.9794999833684415E-4</c:v>
                </c:pt>
                <c:pt idx="36">
                  <c:v>-1.9795000116573647E-4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2">
                  <c:v>-2.6906999992206693E-3</c:v>
                </c:pt>
                <c:pt idx="44">
                  <c:v>-9.2717000006814487E-3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0">
                  <c:v>-4.5584999970742501E-3</c:v>
                </c:pt>
                <c:pt idx="51">
                  <c:v>1.0329650001949631E-2</c:v>
                </c:pt>
                <c:pt idx="54">
                  <c:v>7.9033000001800247E-3</c:v>
                </c:pt>
                <c:pt idx="55">
                  <c:v>-2.4540000013075769E-3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7">
                  <c:v>-1.1425999997300096E-2</c:v>
                </c:pt>
                <c:pt idx="68">
                  <c:v>-1.3093199995637406E-2</c:v>
                </c:pt>
                <c:pt idx="69">
                  <c:v>-1.2280899994948413E-2</c:v>
                </c:pt>
                <c:pt idx="70">
                  <c:v>-1.1574299998756032E-2</c:v>
                </c:pt>
                <c:pt idx="72">
                  <c:v>-1.0290250000252854E-2</c:v>
                </c:pt>
                <c:pt idx="73">
                  <c:v>-1.8703699999605305E-2</c:v>
                </c:pt>
                <c:pt idx="74">
                  <c:v>-1.0860649999813177E-2</c:v>
                </c:pt>
                <c:pt idx="75">
                  <c:v>-1.1960199997702148E-2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1">
                  <c:v>-1.9776950000959914E-2</c:v>
                </c:pt>
                <c:pt idx="92">
                  <c:v>-1.6926950003835373E-2</c:v>
                </c:pt>
                <c:pt idx="93">
                  <c:v>-2.2894200003065635E-2</c:v>
                </c:pt>
                <c:pt idx="94">
                  <c:v>-1.446754999778932E-2</c:v>
                </c:pt>
                <c:pt idx="95">
                  <c:v>-1.9953800001530908E-2</c:v>
                </c:pt>
                <c:pt idx="96">
                  <c:v>-2.2126399999251589E-2</c:v>
                </c:pt>
                <c:pt idx="97">
                  <c:v>-2.2106399999756832E-2</c:v>
                </c:pt>
                <c:pt idx="98">
                  <c:v>-2.0946399999957066E-2</c:v>
                </c:pt>
                <c:pt idx="99">
                  <c:v>-2.0906400000967551E-2</c:v>
                </c:pt>
                <c:pt idx="100">
                  <c:v>-2.1689999994123355E-2</c:v>
                </c:pt>
                <c:pt idx="101">
                  <c:v>-2.1139999997103587E-2</c:v>
                </c:pt>
                <c:pt idx="102">
                  <c:v>-2.1089999994728714E-2</c:v>
                </c:pt>
                <c:pt idx="103">
                  <c:v>-2.2602049997658469E-2</c:v>
                </c:pt>
                <c:pt idx="104">
                  <c:v>-2.2582049998163711E-2</c:v>
                </c:pt>
                <c:pt idx="105">
                  <c:v>-2.2282049998466391E-2</c:v>
                </c:pt>
                <c:pt idx="106">
                  <c:v>-2.2252049995586276E-2</c:v>
                </c:pt>
                <c:pt idx="107">
                  <c:v>-2.0915649991366081E-2</c:v>
                </c:pt>
                <c:pt idx="108">
                  <c:v>-2.0865649996267166E-2</c:v>
                </c:pt>
                <c:pt idx="109">
                  <c:v>-1.9765649994951673E-2</c:v>
                </c:pt>
                <c:pt idx="110">
                  <c:v>-1.9735649999347515E-2</c:v>
                </c:pt>
                <c:pt idx="111">
                  <c:v>-2.3213599997689016E-2</c:v>
                </c:pt>
                <c:pt idx="112">
                  <c:v>-2.3163599995314144E-2</c:v>
                </c:pt>
                <c:pt idx="113">
                  <c:v>-2.3003599999356084E-2</c:v>
                </c:pt>
                <c:pt idx="114">
                  <c:v>-2.2963600000366569E-2</c:v>
                </c:pt>
                <c:pt idx="115">
                  <c:v>-2.2647199992206879E-2</c:v>
                </c:pt>
                <c:pt idx="116">
                  <c:v>-2.4542999999539461E-2</c:v>
                </c:pt>
                <c:pt idx="117">
                  <c:v>-2.3297899999306537E-2</c:v>
                </c:pt>
                <c:pt idx="118">
                  <c:v>-3.1272299995180219E-2</c:v>
                </c:pt>
                <c:pt idx="119">
                  <c:v>-3.0972299995482899E-2</c:v>
                </c:pt>
                <c:pt idx="120">
                  <c:v>-3.4356349991867319E-2</c:v>
                </c:pt>
                <c:pt idx="121">
                  <c:v>-3.4056349992169999E-2</c:v>
                </c:pt>
                <c:pt idx="122">
                  <c:v>-3.185634999681497E-2</c:v>
                </c:pt>
                <c:pt idx="123">
                  <c:v>-3.7048149999463931E-2</c:v>
                </c:pt>
                <c:pt idx="124">
                  <c:v>-3.0148149999149609E-2</c:v>
                </c:pt>
                <c:pt idx="125">
                  <c:v>-3.4629699999641161E-2</c:v>
                </c:pt>
                <c:pt idx="126">
                  <c:v>-3.3929700002772734E-2</c:v>
                </c:pt>
                <c:pt idx="127">
                  <c:v>-3.2429699997010175E-2</c:v>
                </c:pt>
                <c:pt idx="128">
                  <c:v>-3.7254099996061996E-2</c:v>
                </c:pt>
                <c:pt idx="129">
                  <c:v>-3.5854099995049182E-2</c:v>
                </c:pt>
                <c:pt idx="130">
                  <c:v>-3.7047600002551917E-2</c:v>
                </c:pt>
                <c:pt idx="131">
                  <c:v>-3.3247600003960542E-2</c:v>
                </c:pt>
                <c:pt idx="132">
                  <c:v>-3.4332399998675101E-2</c:v>
                </c:pt>
                <c:pt idx="133">
                  <c:v>-4.9394399997254368E-2</c:v>
                </c:pt>
                <c:pt idx="134">
                  <c:v>-6.1888999996881466E-2</c:v>
                </c:pt>
                <c:pt idx="135">
                  <c:v>-6.0262349994445685E-2</c:v>
                </c:pt>
                <c:pt idx="136">
                  <c:v>-6.0454149992438033E-2</c:v>
                </c:pt>
                <c:pt idx="137">
                  <c:v>-6.2982200004626065E-2</c:v>
                </c:pt>
                <c:pt idx="138">
                  <c:v>-6.4083800003572833E-2</c:v>
                </c:pt>
                <c:pt idx="139">
                  <c:v>-7.4143300000287127E-2</c:v>
                </c:pt>
                <c:pt idx="140">
                  <c:v>-7.366090000141412E-2</c:v>
                </c:pt>
                <c:pt idx="141">
                  <c:v>-7.2364550003840122E-2</c:v>
                </c:pt>
                <c:pt idx="142">
                  <c:v>-7.6446099999884609E-2</c:v>
                </c:pt>
                <c:pt idx="143">
                  <c:v>-7.4275300001318101E-2</c:v>
                </c:pt>
                <c:pt idx="144">
                  <c:v>-7.6469499996164814E-2</c:v>
                </c:pt>
                <c:pt idx="145">
                  <c:v>-7.3434649995760992E-2</c:v>
                </c:pt>
                <c:pt idx="146">
                  <c:v>-7.5220300001092255E-2</c:v>
                </c:pt>
                <c:pt idx="147">
                  <c:v>-7.3107999996864237E-2</c:v>
                </c:pt>
                <c:pt idx="148">
                  <c:v>-8.301979999669129E-2</c:v>
                </c:pt>
                <c:pt idx="149">
                  <c:v>-8.2969800001592375E-2</c:v>
                </c:pt>
                <c:pt idx="150">
                  <c:v>-8.2659799998509698E-2</c:v>
                </c:pt>
                <c:pt idx="151">
                  <c:v>-8.2619799999520183E-2</c:v>
                </c:pt>
                <c:pt idx="152">
                  <c:v>-8.3154350002587307E-2</c:v>
                </c:pt>
                <c:pt idx="153">
                  <c:v>-8.7476449996756855E-2</c:v>
                </c:pt>
                <c:pt idx="154">
                  <c:v>-8.1470299999637064E-2</c:v>
                </c:pt>
                <c:pt idx="155">
                  <c:v>-8.368625000002794E-2</c:v>
                </c:pt>
                <c:pt idx="156">
                  <c:v>-8.5943199999746867E-2</c:v>
                </c:pt>
                <c:pt idx="157">
                  <c:v>-8.5639799995988142E-2</c:v>
                </c:pt>
                <c:pt idx="158">
                  <c:v>-8.6965999995300081E-2</c:v>
                </c:pt>
                <c:pt idx="159">
                  <c:v>-8.6965999995300081E-2</c:v>
                </c:pt>
                <c:pt idx="160">
                  <c:v>-9.0172999996866565E-2</c:v>
                </c:pt>
                <c:pt idx="161">
                  <c:v>-8.96736999929999E-2</c:v>
                </c:pt>
                <c:pt idx="162">
                  <c:v>-8.96736999929999E-2</c:v>
                </c:pt>
                <c:pt idx="163">
                  <c:v>-8.6329749996366445E-2</c:v>
                </c:pt>
                <c:pt idx="164">
                  <c:v>-9.0027699996426236E-2</c:v>
                </c:pt>
                <c:pt idx="165">
                  <c:v>-9.9174299997685011E-2</c:v>
                </c:pt>
                <c:pt idx="166">
                  <c:v>-0.10381955000048038</c:v>
                </c:pt>
                <c:pt idx="167">
                  <c:v>-0.10161249999509891</c:v>
                </c:pt>
                <c:pt idx="168">
                  <c:v>-0.10241105000022799</c:v>
                </c:pt>
                <c:pt idx="169">
                  <c:v>-0.10423045000061393</c:v>
                </c:pt>
                <c:pt idx="170">
                  <c:v>-0.10359104999952251</c:v>
                </c:pt>
                <c:pt idx="171">
                  <c:v>-0.10527374999946915</c:v>
                </c:pt>
                <c:pt idx="172">
                  <c:v>-0.11045975000160979</c:v>
                </c:pt>
                <c:pt idx="173">
                  <c:v>-0.11076830000092741</c:v>
                </c:pt>
                <c:pt idx="174">
                  <c:v>-0.11135839999769814</c:v>
                </c:pt>
                <c:pt idx="175">
                  <c:v>-0.10931534999690484</c:v>
                </c:pt>
                <c:pt idx="176">
                  <c:v>-0.10632584999984829</c:v>
                </c:pt>
                <c:pt idx="177">
                  <c:v>-0.10630585000035353</c:v>
                </c:pt>
                <c:pt idx="178">
                  <c:v>-0.1105844000048819</c:v>
                </c:pt>
                <c:pt idx="179">
                  <c:v>-0.11054439999861643</c:v>
                </c:pt>
                <c:pt idx="180">
                  <c:v>-0.10925775000214344</c:v>
                </c:pt>
                <c:pt idx="181">
                  <c:v>-0.10959215000184486</c:v>
                </c:pt>
                <c:pt idx="182">
                  <c:v>-0.10973224999906961</c:v>
                </c:pt>
                <c:pt idx="183">
                  <c:v>-0.11092634999658912</c:v>
                </c:pt>
                <c:pt idx="184">
                  <c:v>-0.11241624999820488</c:v>
                </c:pt>
                <c:pt idx="185">
                  <c:v>-0.11439324999810196</c:v>
                </c:pt>
                <c:pt idx="186">
                  <c:v>-0.11886894999770448</c:v>
                </c:pt>
                <c:pt idx="187">
                  <c:v>-0.11688084999332204</c:v>
                </c:pt>
                <c:pt idx="188">
                  <c:v>-0.11976240000512917</c:v>
                </c:pt>
                <c:pt idx="189">
                  <c:v>-0.11665574999642558</c:v>
                </c:pt>
                <c:pt idx="190">
                  <c:v>-0.11165614999481477</c:v>
                </c:pt>
                <c:pt idx="191">
                  <c:v>-0.12020320000010543</c:v>
                </c:pt>
                <c:pt idx="192">
                  <c:v>-0.12020320000010543</c:v>
                </c:pt>
                <c:pt idx="193">
                  <c:v>-0.12015319999773055</c:v>
                </c:pt>
                <c:pt idx="194">
                  <c:v>-0.12015319999773055</c:v>
                </c:pt>
                <c:pt idx="195">
                  <c:v>-0.11698954999883426</c:v>
                </c:pt>
                <c:pt idx="196">
                  <c:v>-0.12579700000060257</c:v>
                </c:pt>
                <c:pt idx="197">
                  <c:v>-0.13094845000159694</c:v>
                </c:pt>
                <c:pt idx="198">
                  <c:v>-0.14089660000172444</c:v>
                </c:pt>
                <c:pt idx="199">
                  <c:v>-0.14339994999318151</c:v>
                </c:pt>
                <c:pt idx="200">
                  <c:v>-0.13671239999530371</c:v>
                </c:pt>
                <c:pt idx="201">
                  <c:v>-0.13577755000005709</c:v>
                </c:pt>
                <c:pt idx="202">
                  <c:v>-0.13507549999485491</c:v>
                </c:pt>
                <c:pt idx="203">
                  <c:v>-0.13616014999570325</c:v>
                </c:pt>
                <c:pt idx="204">
                  <c:v>-0.13815194999187952</c:v>
                </c:pt>
                <c:pt idx="205">
                  <c:v>-0.13580639999418054</c:v>
                </c:pt>
                <c:pt idx="206">
                  <c:v>-0.13498639999306761</c:v>
                </c:pt>
                <c:pt idx="207">
                  <c:v>-0.13606270000309451</c:v>
                </c:pt>
                <c:pt idx="208">
                  <c:v>-0.13549269999930402</c:v>
                </c:pt>
                <c:pt idx="209">
                  <c:v>-0.1351827000034973</c:v>
                </c:pt>
                <c:pt idx="210">
                  <c:v>-0.13413064999622293</c:v>
                </c:pt>
                <c:pt idx="211">
                  <c:v>-0.13078064999717753</c:v>
                </c:pt>
                <c:pt idx="212">
                  <c:v>-0.13277275000291411</c:v>
                </c:pt>
                <c:pt idx="213">
                  <c:v>-0.13265274999866961</c:v>
                </c:pt>
                <c:pt idx="214">
                  <c:v>-0.13624600000184728</c:v>
                </c:pt>
                <c:pt idx="215">
                  <c:v>-0.13520599999901606</c:v>
                </c:pt>
                <c:pt idx="216">
                  <c:v>-0.13577755000005709</c:v>
                </c:pt>
                <c:pt idx="217">
                  <c:v>-0.13507549999485491</c:v>
                </c:pt>
                <c:pt idx="218">
                  <c:v>-0.13606270000309451</c:v>
                </c:pt>
                <c:pt idx="219">
                  <c:v>-0.13549269999930402</c:v>
                </c:pt>
                <c:pt idx="220">
                  <c:v>-0.1351827000034973</c:v>
                </c:pt>
                <c:pt idx="221">
                  <c:v>-0.13413064999622293</c:v>
                </c:pt>
                <c:pt idx="222">
                  <c:v>-0.13078064999717753</c:v>
                </c:pt>
                <c:pt idx="223">
                  <c:v>-0.13277275000291411</c:v>
                </c:pt>
                <c:pt idx="224">
                  <c:v>-0.13265274999866961</c:v>
                </c:pt>
                <c:pt idx="225">
                  <c:v>-0.13580639999418054</c:v>
                </c:pt>
                <c:pt idx="226">
                  <c:v>-0.13498639999306761</c:v>
                </c:pt>
                <c:pt idx="227">
                  <c:v>-0.13616014999570325</c:v>
                </c:pt>
                <c:pt idx="228">
                  <c:v>-0.13815194999187952</c:v>
                </c:pt>
                <c:pt idx="229">
                  <c:v>-0.13985600000160048</c:v>
                </c:pt>
                <c:pt idx="230">
                  <c:v>-0.13948600000003353</c:v>
                </c:pt>
                <c:pt idx="231">
                  <c:v>-0.13901600000099279</c:v>
                </c:pt>
                <c:pt idx="232">
                  <c:v>-0.13978299999871524</c:v>
                </c:pt>
                <c:pt idx="233">
                  <c:v>-0.13968300000124145</c:v>
                </c:pt>
                <c:pt idx="234">
                  <c:v>-0.13985339999635471</c:v>
                </c:pt>
                <c:pt idx="235">
                  <c:v>-0.14220064999244642</c:v>
                </c:pt>
                <c:pt idx="236">
                  <c:v>-0.14040064999426249</c:v>
                </c:pt>
                <c:pt idx="237">
                  <c:v>-0.14043915000365814</c:v>
                </c:pt>
                <c:pt idx="238">
                  <c:v>-0.14291249999951106</c:v>
                </c:pt>
                <c:pt idx="239">
                  <c:v>-0.14033254999958444</c:v>
                </c:pt>
                <c:pt idx="240">
                  <c:v>-0.14402230000268901</c:v>
                </c:pt>
                <c:pt idx="241">
                  <c:v>-0.13864605014532572</c:v>
                </c:pt>
                <c:pt idx="242">
                  <c:v>-0.13864604999980656</c:v>
                </c:pt>
                <c:pt idx="243">
                  <c:v>-0.14460454999789363</c:v>
                </c:pt>
                <c:pt idx="244">
                  <c:v>-0.14222454999980982</c:v>
                </c:pt>
                <c:pt idx="245">
                  <c:v>-0.1483245999988867</c:v>
                </c:pt>
                <c:pt idx="246">
                  <c:v>-0.14420365000114543</c:v>
                </c:pt>
                <c:pt idx="247">
                  <c:v>-0.14996830000018235</c:v>
                </c:pt>
                <c:pt idx="248">
                  <c:v>-0.14981830000033369</c:v>
                </c:pt>
                <c:pt idx="249">
                  <c:v>-0.152541100003873</c:v>
                </c:pt>
                <c:pt idx="250">
                  <c:v>-0.15257200021005701</c:v>
                </c:pt>
                <c:pt idx="251">
                  <c:v>-0.1537611499952618</c:v>
                </c:pt>
                <c:pt idx="252">
                  <c:v>-0.1537611499952618</c:v>
                </c:pt>
                <c:pt idx="253">
                  <c:v>-0.15449015000194777</c:v>
                </c:pt>
                <c:pt idx="254">
                  <c:v>-0.15449015000194777</c:v>
                </c:pt>
                <c:pt idx="255">
                  <c:v>-0.15608424999663839</c:v>
                </c:pt>
                <c:pt idx="256">
                  <c:v>-0.15608424999663839</c:v>
                </c:pt>
                <c:pt idx="257">
                  <c:v>-0.17054780000034953</c:v>
                </c:pt>
                <c:pt idx="258">
                  <c:v>-0.16622710000228835</c:v>
                </c:pt>
                <c:pt idx="259">
                  <c:v>-0.17052529999637045</c:v>
                </c:pt>
                <c:pt idx="260">
                  <c:v>-0.17124939999484923</c:v>
                </c:pt>
                <c:pt idx="261">
                  <c:v>-0.16644734999135835</c:v>
                </c:pt>
                <c:pt idx="262">
                  <c:v>-0.16683190006733639</c:v>
                </c:pt>
                <c:pt idx="263">
                  <c:v>-0.17583590000140248</c:v>
                </c:pt>
                <c:pt idx="264">
                  <c:v>-0.17122474999632686</c:v>
                </c:pt>
                <c:pt idx="265">
                  <c:v>-0.17782269999588607</c:v>
                </c:pt>
                <c:pt idx="266">
                  <c:v>-0.17667830000573304</c:v>
                </c:pt>
                <c:pt idx="267">
                  <c:v>-0.17657830000098329</c:v>
                </c:pt>
                <c:pt idx="268">
                  <c:v>-0.17894909999449737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FC-447E-B118-A89A45A32B61}"/>
            </c:ext>
          </c:extLst>
        </c:ser>
        <c:ser>
          <c:idx val="7"/>
          <c:order val="1"/>
          <c:tx>
            <c:strRef>
              <c:f>'Active 2'!$O$20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-21000</c:v>
                </c:pt>
                <c:pt idx="1">
                  <c:v>-18000</c:v>
                </c:pt>
                <c:pt idx="2">
                  <c:v>-15000</c:v>
                </c:pt>
                <c:pt idx="3">
                  <c:v>-12000</c:v>
                </c:pt>
                <c:pt idx="4">
                  <c:v>-9000</c:v>
                </c:pt>
                <c:pt idx="5">
                  <c:v>-6000</c:v>
                </c:pt>
                <c:pt idx="6">
                  <c:v>-3000</c:v>
                </c:pt>
                <c:pt idx="7">
                  <c:v>0</c:v>
                </c:pt>
                <c:pt idx="8">
                  <c:v>3000</c:v>
                </c:pt>
                <c:pt idx="9">
                  <c:v>6000</c:v>
                </c:pt>
                <c:pt idx="10">
                  <c:v>9000</c:v>
                </c:pt>
                <c:pt idx="11">
                  <c:v>12000</c:v>
                </c:pt>
                <c:pt idx="12">
                  <c:v>15000</c:v>
                </c:pt>
                <c:pt idx="13">
                  <c:v>18000</c:v>
                </c:pt>
                <c:pt idx="14">
                  <c:v>21000</c:v>
                </c:pt>
                <c:pt idx="15">
                  <c:v>24000</c:v>
                </c:pt>
                <c:pt idx="16">
                  <c:v>27000</c:v>
                </c:pt>
                <c:pt idx="17">
                  <c:v>30000</c:v>
                </c:pt>
                <c:pt idx="18">
                  <c:v>33000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-1.4784071940622319E-2</c:v>
                </c:pt>
                <c:pt idx="1">
                  <c:v>-7.2665806391323459E-3</c:v>
                </c:pt>
                <c:pt idx="2">
                  <c:v>-1.471556468434481E-3</c:v>
                </c:pt>
                <c:pt idx="3">
                  <c:v>2.6010005714712757E-3</c:v>
                </c:pt>
                <c:pt idx="4">
                  <c:v>4.951090480584913E-3</c:v>
                </c:pt>
                <c:pt idx="5">
                  <c:v>5.5787132589064431E-3</c:v>
                </c:pt>
                <c:pt idx="6">
                  <c:v>4.4838689064358589E-3</c:v>
                </c:pt>
                <c:pt idx="7">
                  <c:v>1.6665574231731622E-3</c:v>
                </c:pt>
                <c:pt idx="8">
                  <c:v>-2.873221190881646E-3</c:v>
                </c:pt>
                <c:pt idx="9">
                  <c:v>-9.1354669357285659E-3</c:v>
                </c:pt>
                <c:pt idx="10">
                  <c:v>-1.7120179811367597E-2</c:v>
                </c:pt>
                <c:pt idx="11">
                  <c:v>-2.682735981779874E-2</c:v>
                </c:pt>
                <c:pt idx="12">
                  <c:v>-3.8257006955022002E-2</c:v>
                </c:pt>
                <c:pt idx="13">
                  <c:v>-5.1409121223037368E-2</c:v>
                </c:pt>
                <c:pt idx="14">
                  <c:v>-6.6283702621844853E-2</c:v>
                </c:pt>
                <c:pt idx="15">
                  <c:v>-8.2880751151444443E-2</c:v>
                </c:pt>
                <c:pt idx="16">
                  <c:v>-0.10120026681183615</c:v>
                </c:pt>
                <c:pt idx="17">
                  <c:v>-0.12124224960301996</c:v>
                </c:pt>
                <c:pt idx="18">
                  <c:v>-0.14300669952499589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FC-447E-B118-A89A45A32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83632"/>
        <c:axId val="1"/>
      </c:scatterChart>
      <c:valAx>
        <c:axId val="526683632"/>
        <c:scaling>
          <c:orientation val="minMax"/>
          <c:max val="3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160599571734477"/>
              <c:y val="0.8823529411764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ET Difference (days)</a:t>
                </a:r>
              </a:p>
            </c:rich>
          </c:tx>
          <c:layout>
            <c:manualLayout>
              <c:xMode val="edge"/>
              <c:yMode val="edge"/>
              <c:x val="1.0706638115631691E-2"/>
              <c:y val="0.19117647058823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8363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1a.  CN And -- [41577.297, 0.4627959]</a:t>
            </a:r>
          </a:p>
        </c:rich>
      </c:tx>
      <c:layout>
        <c:manualLayout>
          <c:xMode val="edge"/>
          <c:yMode val="edge"/>
          <c:x val="0.1630903540490915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8809975617347"/>
          <c:y val="0.14022165486201074"/>
          <c:w val="0.82832704819005687"/>
          <c:h val="0.704798317859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26875</c:v>
                </c:pt>
                <c:pt idx="168">
                  <c:v>27509.5</c:v>
                </c:pt>
                <c:pt idx="169">
                  <c:v>27675.5</c:v>
                </c:pt>
                <c:pt idx="170">
                  <c:v>27709.5</c:v>
                </c:pt>
                <c:pt idx="171">
                  <c:v>27762.5</c:v>
                </c:pt>
                <c:pt idx="172">
                  <c:v>28302.5</c:v>
                </c:pt>
                <c:pt idx="173">
                  <c:v>28337</c:v>
                </c:pt>
                <c:pt idx="174">
                  <c:v>28376</c:v>
                </c:pt>
                <c:pt idx="175">
                  <c:v>28386.5</c:v>
                </c:pt>
                <c:pt idx="176">
                  <c:v>28481.5</c:v>
                </c:pt>
                <c:pt idx="177">
                  <c:v>28481.5</c:v>
                </c:pt>
                <c:pt idx="178">
                  <c:v>28516</c:v>
                </c:pt>
                <c:pt idx="179">
                  <c:v>28516</c:v>
                </c:pt>
                <c:pt idx="180">
                  <c:v>28522.5</c:v>
                </c:pt>
                <c:pt idx="181">
                  <c:v>28538.5</c:v>
                </c:pt>
                <c:pt idx="182">
                  <c:v>28577.5</c:v>
                </c:pt>
                <c:pt idx="183">
                  <c:v>28676.5</c:v>
                </c:pt>
                <c:pt idx="184">
                  <c:v>29337.5</c:v>
                </c:pt>
                <c:pt idx="185">
                  <c:v>29367.5</c:v>
                </c:pt>
                <c:pt idx="186">
                  <c:v>29890.5</c:v>
                </c:pt>
                <c:pt idx="187">
                  <c:v>29931.5</c:v>
                </c:pt>
                <c:pt idx="188">
                  <c:v>29936</c:v>
                </c:pt>
                <c:pt idx="189">
                  <c:v>29942.5</c:v>
                </c:pt>
                <c:pt idx="190">
                  <c:v>29998.5</c:v>
                </c:pt>
                <c:pt idx="191">
                  <c:v>30048</c:v>
                </c:pt>
                <c:pt idx="192">
                  <c:v>30048</c:v>
                </c:pt>
                <c:pt idx="193">
                  <c:v>30048</c:v>
                </c:pt>
                <c:pt idx="194">
                  <c:v>30048</c:v>
                </c:pt>
                <c:pt idx="195">
                  <c:v>30124.5</c:v>
                </c:pt>
                <c:pt idx="196">
                  <c:v>30830</c:v>
                </c:pt>
                <c:pt idx="197">
                  <c:v>31695.5</c:v>
                </c:pt>
                <c:pt idx="198">
                  <c:v>32274</c:v>
                </c:pt>
                <c:pt idx="199">
                  <c:v>32280.5</c:v>
                </c:pt>
                <c:pt idx="200">
                  <c:v>32436</c:v>
                </c:pt>
                <c:pt idx="201">
                  <c:v>32444.5</c:v>
                </c:pt>
                <c:pt idx="202">
                  <c:v>32445</c:v>
                </c:pt>
                <c:pt idx="203">
                  <c:v>33058.5</c:v>
                </c:pt>
                <c:pt idx="204">
                  <c:v>33060.5</c:v>
                </c:pt>
                <c:pt idx="205">
                  <c:v>32496</c:v>
                </c:pt>
                <c:pt idx="206">
                  <c:v>32496</c:v>
                </c:pt>
                <c:pt idx="207">
                  <c:v>32453</c:v>
                </c:pt>
                <c:pt idx="208">
                  <c:v>32453</c:v>
                </c:pt>
                <c:pt idx="209">
                  <c:v>32453</c:v>
                </c:pt>
                <c:pt idx="210">
                  <c:v>32453.5</c:v>
                </c:pt>
                <c:pt idx="211">
                  <c:v>32453.5</c:v>
                </c:pt>
                <c:pt idx="212">
                  <c:v>32472.5</c:v>
                </c:pt>
                <c:pt idx="213">
                  <c:v>32472.5</c:v>
                </c:pt>
                <c:pt idx="214">
                  <c:v>32440</c:v>
                </c:pt>
                <c:pt idx="215">
                  <c:v>32440</c:v>
                </c:pt>
                <c:pt idx="216">
                  <c:v>32444.5</c:v>
                </c:pt>
                <c:pt idx="217">
                  <c:v>32445</c:v>
                </c:pt>
                <c:pt idx="218">
                  <c:v>32453</c:v>
                </c:pt>
                <c:pt idx="219">
                  <c:v>32453</c:v>
                </c:pt>
                <c:pt idx="220">
                  <c:v>32453</c:v>
                </c:pt>
                <c:pt idx="221">
                  <c:v>32453.5</c:v>
                </c:pt>
                <c:pt idx="222">
                  <c:v>32453.5</c:v>
                </c:pt>
                <c:pt idx="223">
                  <c:v>32472.5</c:v>
                </c:pt>
                <c:pt idx="224">
                  <c:v>32472.5</c:v>
                </c:pt>
                <c:pt idx="225">
                  <c:v>32496</c:v>
                </c:pt>
                <c:pt idx="226">
                  <c:v>32496</c:v>
                </c:pt>
                <c:pt idx="227">
                  <c:v>33058.5</c:v>
                </c:pt>
                <c:pt idx="228">
                  <c:v>33060.5</c:v>
                </c:pt>
                <c:pt idx="229">
                  <c:v>33240</c:v>
                </c:pt>
                <c:pt idx="230">
                  <c:v>33240</c:v>
                </c:pt>
                <c:pt idx="231">
                  <c:v>33240</c:v>
                </c:pt>
                <c:pt idx="232">
                  <c:v>33370</c:v>
                </c:pt>
                <c:pt idx="233">
                  <c:v>33370</c:v>
                </c:pt>
                <c:pt idx="234">
                  <c:v>33426</c:v>
                </c:pt>
                <c:pt idx="235">
                  <c:v>33853.5</c:v>
                </c:pt>
                <c:pt idx="236">
                  <c:v>33853.5</c:v>
                </c:pt>
                <c:pt idx="237">
                  <c:v>33868.5</c:v>
                </c:pt>
                <c:pt idx="238">
                  <c:v>33875</c:v>
                </c:pt>
                <c:pt idx="239">
                  <c:v>33894.5</c:v>
                </c:pt>
                <c:pt idx="240">
                  <c:v>33897</c:v>
                </c:pt>
                <c:pt idx="241">
                  <c:v>34159.5</c:v>
                </c:pt>
                <c:pt idx="242">
                  <c:v>34159.5</c:v>
                </c:pt>
                <c:pt idx="243">
                  <c:v>34674.5</c:v>
                </c:pt>
                <c:pt idx="244">
                  <c:v>34674.5</c:v>
                </c:pt>
                <c:pt idx="245">
                  <c:v>34694</c:v>
                </c:pt>
                <c:pt idx="246">
                  <c:v>34823.5</c:v>
                </c:pt>
                <c:pt idx="247">
                  <c:v>34837</c:v>
                </c:pt>
                <c:pt idx="248">
                  <c:v>34837</c:v>
                </c:pt>
                <c:pt idx="249">
                  <c:v>35429</c:v>
                </c:pt>
                <c:pt idx="250">
                  <c:v>35580</c:v>
                </c:pt>
                <c:pt idx="251">
                  <c:v>36148.5</c:v>
                </c:pt>
                <c:pt idx="252">
                  <c:v>36148.5</c:v>
                </c:pt>
                <c:pt idx="253">
                  <c:v>36258.5</c:v>
                </c:pt>
                <c:pt idx="254">
                  <c:v>36258.5</c:v>
                </c:pt>
                <c:pt idx="255">
                  <c:v>36357.5</c:v>
                </c:pt>
                <c:pt idx="256">
                  <c:v>36357.5</c:v>
                </c:pt>
                <c:pt idx="257">
                  <c:v>37842</c:v>
                </c:pt>
                <c:pt idx="258">
                  <c:v>37969</c:v>
                </c:pt>
                <c:pt idx="259">
                  <c:v>38067</c:v>
                </c:pt>
                <c:pt idx="260">
                  <c:v>37866</c:v>
                </c:pt>
                <c:pt idx="261">
                  <c:v>37866.5</c:v>
                </c:pt>
                <c:pt idx="262">
                  <c:v>38041</c:v>
                </c:pt>
                <c:pt idx="263">
                  <c:v>38601</c:v>
                </c:pt>
                <c:pt idx="264">
                  <c:v>38652.5</c:v>
                </c:pt>
                <c:pt idx="265">
                  <c:v>38653</c:v>
                </c:pt>
                <c:pt idx="266">
                  <c:v>38737</c:v>
                </c:pt>
                <c:pt idx="267">
                  <c:v>38737</c:v>
                </c:pt>
                <c:pt idx="268">
                  <c:v>38549</c:v>
                </c:pt>
              </c:numCache>
            </c:numRef>
          </c:xVal>
          <c:yVal>
            <c:numRef>
              <c:f>'Active 2'!$G$21:$G$854</c:f>
              <c:numCache>
                <c:formatCode>General</c:formatCode>
                <c:ptCount val="834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4">
                  <c:v>0</c:v>
                </c:pt>
                <c:pt idx="35">
                  <c:v>-5.9794999833684415E-4</c:v>
                </c:pt>
                <c:pt idx="36">
                  <c:v>-1.9795000116573647E-4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2">
                  <c:v>-2.6906999992206693E-3</c:v>
                </c:pt>
                <c:pt idx="44">
                  <c:v>-9.2717000006814487E-3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0">
                  <c:v>-4.5584999970742501E-3</c:v>
                </c:pt>
                <c:pt idx="51">
                  <c:v>1.0329650001949631E-2</c:v>
                </c:pt>
                <c:pt idx="54">
                  <c:v>7.9033000001800247E-3</c:v>
                </c:pt>
                <c:pt idx="55">
                  <c:v>-2.4540000013075769E-3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7">
                  <c:v>-1.1425999997300096E-2</c:v>
                </c:pt>
                <c:pt idx="68">
                  <c:v>-1.3093199995637406E-2</c:v>
                </c:pt>
                <c:pt idx="69">
                  <c:v>-1.2280899994948413E-2</c:v>
                </c:pt>
                <c:pt idx="70">
                  <c:v>-1.1574299998756032E-2</c:v>
                </c:pt>
                <c:pt idx="72">
                  <c:v>-1.0290250000252854E-2</c:v>
                </c:pt>
                <c:pt idx="73">
                  <c:v>-1.8703699999605305E-2</c:v>
                </c:pt>
                <c:pt idx="74">
                  <c:v>-1.0860649999813177E-2</c:v>
                </c:pt>
                <c:pt idx="75">
                  <c:v>-1.1960199997702148E-2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1">
                  <c:v>-1.9776950000959914E-2</c:v>
                </c:pt>
                <c:pt idx="92">
                  <c:v>-1.6926950003835373E-2</c:v>
                </c:pt>
                <c:pt idx="93">
                  <c:v>-2.2894200003065635E-2</c:v>
                </c:pt>
                <c:pt idx="94">
                  <c:v>-1.446754999778932E-2</c:v>
                </c:pt>
                <c:pt idx="95">
                  <c:v>-1.9953800001530908E-2</c:v>
                </c:pt>
                <c:pt idx="96">
                  <c:v>-2.2126399999251589E-2</c:v>
                </c:pt>
                <c:pt idx="97">
                  <c:v>-2.2106399999756832E-2</c:v>
                </c:pt>
                <c:pt idx="98">
                  <c:v>-2.0946399999957066E-2</c:v>
                </c:pt>
                <c:pt idx="99">
                  <c:v>-2.0906400000967551E-2</c:v>
                </c:pt>
                <c:pt idx="100">
                  <c:v>-2.1689999994123355E-2</c:v>
                </c:pt>
                <c:pt idx="101">
                  <c:v>-2.1139999997103587E-2</c:v>
                </c:pt>
                <c:pt idx="102">
                  <c:v>-2.1089999994728714E-2</c:v>
                </c:pt>
                <c:pt idx="103">
                  <c:v>-2.2602049997658469E-2</c:v>
                </c:pt>
                <c:pt idx="104">
                  <c:v>-2.2582049998163711E-2</c:v>
                </c:pt>
                <c:pt idx="105">
                  <c:v>-2.2282049998466391E-2</c:v>
                </c:pt>
                <c:pt idx="106">
                  <c:v>-2.2252049995586276E-2</c:v>
                </c:pt>
                <c:pt idx="107">
                  <c:v>-2.0915649991366081E-2</c:v>
                </c:pt>
                <c:pt idx="108">
                  <c:v>-2.0865649996267166E-2</c:v>
                </c:pt>
                <c:pt idx="109">
                  <c:v>-1.9765649994951673E-2</c:v>
                </c:pt>
                <c:pt idx="110">
                  <c:v>-1.9735649999347515E-2</c:v>
                </c:pt>
                <c:pt idx="111">
                  <c:v>-2.3213599997689016E-2</c:v>
                </c:pt>
                <c:pt idx="112">
                  <c:v>-2.3163599995314144E-2</c:v>
                </c:pt>
                <c:pt idx="113">
                  <c:v>-2.3003599999356084E-2</c:v>
                </c:pt>
                <c:pt idx="114">
                  <c:v>-2.2963600000366569E-2</c:v>
                </c:pt>
                <c:pt idx="115">
                  <c:v>-2.2647199992206879E-2</c:v>
                </c:pt>
                <c:pt idx="116">
                  <c:v>-2.4542999999539461E-2</c:v>
                </c:pt>
                <c:pt idx="117">
                  <c:v>-2.3297899999306537E-2</c:v>
                </c:pt>
                <c:pt idx="118">
                  <c:v>-3.1272299995180219E-2</c:v>
                </c:pt>
                <c:pt idx="119">
                  <c:v>-3.0972299995482899E-2</c:v>
                </c:pt>
                <c:pt idx="120">
                  <c:v>-3.4356349991867319E-2</c:v>
                </c:pt>
                <c:pt idx="121">
                  <c:v>-3.4056349992169999E-2</c:v>
                </c:pt>
                <c:pt idx="122">
                  <c:v>-3.185634999681497E-2</c:v>
                </c:pt>
                <c:pt idx="123">
                  <c:v>-3.7048149999463931E-2</c:v>
                </c:pt>
                <c:pt idx="124">
                  <c:v>-3.0148149999149609E-2</c:v>
                </c:pt>
                <c:pt idx="125">
                  <c:v>-3.4629699999641161E-2</c:v>
                </c:pt>
                <c:pt idx="126">
                  <c:v>-3.3929700002772734E-2</c:v>
                </c:pt>
                <c:pt idx="127">
                  <c:v>-3.2429699997010175E-2</c:v>
                </c:pt>
                <c:pt idx="128">
                  <c:v>-3.7254099996061996E-2</c:v>
                </c:pt>
                <c:pt idx="129">
                  <c:v>-3.5854099995049182E-2</c:v>
                </c:pt>
                <c:pt idx="130">
                  <c:v>-3.7047600002551917E-2</c:v>
                </c:pt>
                <c:pt idx="131">
                  <c:v>-3.3247600003960542E-2</c:v>
                </c:pt>
                <c:pt idx="132">
                  <c:v>-3.4332399998675101E-2</c:v>
                </c:pt>
                <c:pt idx="133">
                  <c:v>-4.9394399997254368E-2</c:v>
                </c:pt>
                <c:pt idx="134">
                  <c:v>-6.1888999996881466E-2</c:v>
                </c:pt>
                <c:pt idx="135">
                  <c:v>-6.0262349994445685E-2</c:v>
                </c:pt>
                <c:pt idx="136">
                  <c:v>-6.0454149992438033E-2</c:v>
                </c:pt>
                <c:pt idx="137">
                  <c:v>-6.2982200004626065E-2</c:v>
                </c:pt>
                <c:pt idx="138">
                  <c:v>-6.4083800003572833E-2</c:v>
                </c:pt>
                <c:pt idx="139">
                  <c:v>-7.4143300000287127E-2</c:v>
                </c:pt>
                <c:pt idx="140">
                  <c:v>-7.366090000141412E-2</c:v>
                </c:pt>
                <c:pt idx="141">
                  <c:v>-7.2364550003840122E-2</c:v>
                </c:pt>
                <c:pt idx="142">
                  <c:v>-7.6446099999884609E-2</c:v>
                </c:pt>
                <c:pt idx="143">
                  <c:v>-7.4275300001318101E-2</c:v>
                </c:pt>
                <c:pt idx="144">
                  <c:v>-7.6469499996164814E-2</c:v>
                </c:pt>
                <c:pt idx="145">
                  <c:v>-7.3434649995760992E-2</c:v>
                </c:pt>
                <c:pt idx="146">
                  <c:v>-7.5220300001092255E-2</c:v>
                </c:pt>
                <c:pt idx="147">
                  <c:v>-7.3107999996864237E-2</c:v>
                </c:pt>
                <c:pt idx="148">
                  <c:v>-8.301979999669129E-2</c:v>
                </c:pt>
                <c:pt idx="149">
                  <c:v>-8.2969800001592375E-2</c:v>
                </c:pt>
                <c:pt idx="150">
                  <c:v>-8.2659799998509698E-2</c:v>
                </c:pt>
                <c:pt idx="151">
                  <c:v>-8.2619799999520183E-2</c:v>
                </c:pt>
                <c:pt idx="152">
                  <c:v>-8.3154350002587307E-2</c:v>
                </c:pt>
                <c:pt idx="153">
                  <c:v>-8.7476449996756855E-2</c:v>
                </c:pt>
                <c:pt idx="154">
                  <c:v>-8.1470299999637064E-2</c:v>
                </c:pt>
                <c:pt idx="155">
                  <c:v>-8.368625000002794E-2</c:v>
                </c:pt>
                <c:pt idx="156">
                  <c:v>-8.5943199999746867E-2</c:v>
                </c:pt>
                <c:pt idx="157">
                  <c:v>-8.5639799995988142E-2</c:v>
                </c:pt>
                <c:pt idx="158">
                  <c:v>-8.6965999995300081E-2</c:v>
                </c:pt>
                <c:pt idx="159">
                  <c:v>-8.6965999995300081E-2</c:v>
                </c:pt>
                <c:pt idx="160">
                  <c:v>-9.0172999996866565E-2</c:v>
                </c:pt>
                <c:pt idx="161">
                  <c:v>-8.96736999929999E-2</c:v>
                </c:pt>
                <c:pt idx="162">
                  <c:v>-8.96736999929999E-2</c:v>
                </c:pt>
                <c:pt idx="163">
                  <c:v>-8.6329749996366445E-2</c:v>
                </c:pt>
                <c:pt idx="164">
                  <c:v>-9.0027699996426236E-2</c:v>
                </c:pt>
                <c:pt idx="165">
                  <c:v>-9.9174299997685011E-2</c:v>
                </c:pt>
                <c:pt idx="166">
                  <c:v>-0.10381955000048038</c:v>
                </c:pt>
                <c:pt idx="167">
                  <c:v>-0.10161249999509891</c:v>
                </c:pt>
                <c:pt idx="168">
                  <c:v>-0.10241105000022799</c:v>
                </c:pt>
                <c:pt idx="169">
                  <c:v>-0.10423045000061393</c:v>
                </c:pt>
                <c:pt idx="170">
                  <c:v>-0.10359104999952251</c:v>
                </c:pt>
                <c:pt idx="171">
                  <c:v>-0.10527374999946915</c:v>
                </c:pt>
                <c:pt idx="172">
                  <c:v>-0.11045975000160979</c:v>
                </c:pt>
                <c:pt idx="173">
                  <c:v>-0.11076830000092741</c:v>
                </c:pt>
                <c:pt idx="174">
                  <c:v>-0.11135839999769814</c:v>
                </c:pt>
                <c:pt idx="175">
                  <c:v>-0.10931534999690484</c:v>
                </c:pt>
                <c:pt idx="176">
                  <c:v>-0.10632584999984829</c:v>
                </c:pt>
                <c:pt idx="177">
                  <c:v>-0.10630585000035353</c:v>
                </c:pt>
                <c:pt idx="178">
                  <c:v>-0.1105844000048819</c:v>
                </c:pt>
                <c:pt idx="179">
                  <c:v>-0.11054439999861643</c:v>
                </c:pt>
                <c:pt idx="180">
                  <c:v>-0.10925775000214344</c:v>
                </c:pt>
                <c:pt idx="181">
                  <c:v>-0.10959215000184486</c:v>
                </c:pt>
                <c:pt idx="182">
                  <c:v>-0.10973224999906961</c:v>
                </c:pt>
                <c:pt idx="183">
                  <c:v>-0.11092634999658912</c:v>
                </c:pt>
                <c:pt idx="184">
                  <c:v>-0.11241624999820488</c:v>
                </c:pt>
                <c:pt idx="185">
                  <c:v>-0.11439324999810196</c:v>
                </c:pt>
                <c:pt idx="186">
                  <c:v>-0.11886894999770448</c:v>
                </c:pt>
                <c:pt idx="187">
                  <c:v>-0.11688084999332204</c:v>
                </c:pt>
                <c:pt idx="188">
                  <c:v>-0.11976240000512917</c:v>
                </c:pt>
                <c:pt idx="189">
                  <c:v>-0.11665574999642558</c:v>
                </c:pt>
                <c:pt idx="190">
                  <c:v>-0.11165614999481477</c:v>
                </c:pt>
                <c:pt idx="191">
                  <c:v>-0.12020320000010543</c:v>
                </c:pt>
                <c:pt idx="192">
                  <c:v>-0.12020320000010543</c:v>
                </c:pt>
                <c:pt idx="193">
                  <c:v>-0.12015319999773055</c:v>
                </c:pt>
                <c:pt idx="194">
                  <c:v>-0.12015319999773055</c:v>
                </c:pt>
                <c:pt idx="195">
                  <c:v>-0.11698954999883426</c:v>
                </c:pt>
                <c:pt idx="196">
                  <c:v>-0.12579700000060257</c:v>
                </c:pt>
                <c:pt idx="197">
                  <c:v>-0.13094845000159694</c:v>
                </c:pt>
                <c:pt idx="198">
                  <c:v>-0.14089660000172444</c:v>
                </c:pt>
                <c:pt idx="199">
                  <c:v>-0.14339994999318151</c:v>
                </c:pt>
                <c:pt idx="200">
                  <c:v>-0.13671239999530371</c:v>
                </c:pt>
                <c:pt idx="201">
                  <c:v>-0.13577755000005709</c:v>
                </c:pt>
                <c:pt idx="202">
                  <c:v>-0.13507549999485491</c:v>
                </c:pt>
                <c:pt idx="203">
                  <c:v>-0.13616014999570325</c:v>
                </c:pt>
                <c:pt idx="204">
                  <c:v>-0.13815194999187952</c:v>
                </c:pt>
                <c:pt idx="205">
                  <c:v>-0.13580639999418054</c:v>
                </c:pt>
                <c:pt idx="206">
                  <c:v>-0.13498639999306761</c:v>
                </c:pt>
                <c:pt idx="207">
                  <c:v>-0.13606270000309451</c:v>
                </c:pt>
                <c:pt idx="208">
                  <c:v>-0.13549269999930402</c:v>
                </c:pt>
                <c:pt idx="209">
                  <c:v>-0.1351827000034973</c:v>
                </c:pt>
                <c:pt idx="210">
                  <c:v>-0.13413064999622293</c:v>
                </c:pt>
                <c:pt idx="211">
                  <c:v>-0.13078064999717753</c:v>
                </c:pt>
                <c:pt idx="212">
                  <c:v>-0.13277275000291411</c:v>
                </c:pt>
                <c:pt idx="213">
                  <c:v>-0.13265274999866961</c:v>
                </c:pt>
                <c:pt idx="214">
                  <c:v>-0.13624600000184728</c:v>
                </c:pt>
                <c:pt idx="215">
                  <c:v>-0.13520599999901606</c:v>
                </c:pt>
                <c:pt idx="216">
                  <c:v>-0.13577755000005709</c:v>
                </c:pt>
                <c:pt idx="217">
                  <c:v>-0.13507549999485491</c:v>
                </c:pt>
                <c:pt idx="218">
                  <c:v>-0.13606270000309451</c:v>
                </c:pt>
                <c:pt idx="219">
                  <c:v>-0.13549269999930402</c:v>
                </c:pt>
                <c:pt idx="220">
                  <c:v>-0.1351827000034973</c:v>
                </c:pt>
                <c:pt idx="221">
                  <c:v>-0.13413064999622293</c:v>
                </c:pt>
                <c:pt idx="222">
                  <c:v>-0.13078064999717753</c:v>
                </c:pt>
                <c:pt idx="223">
                  <c:v>-0.13277275000291411</c:v>
                </c:pt>
                <c:pt idx="224">
                  <c:v>-0.13265274999866961</c:v>
                </c:pt>
                <c:pt idx="225">
                  <c:v>-0.13580639999418054</c:v>
                </c:pt>
                <c:pt idx="226">
                  <c:v>-0.13498639999306761</c:v>
                </c:pt>
                <c:pt idx="227">
                  <c:v>-0.13616014999570325</c:v>
                </c:pt>
                <c:pt idx="228">
                  <c:v>-0.13815194999187952</c:v>
                </c:pt>
                <c:pt idx="229">
                  <c:v>-0.13985600000160048</c:v>
                </c:pt>
                <c:pt idx="230">
                  <c:v>-0.13948600000003353</c:v>
                </c:pt>
                <c:pt idx="231">
                  <c:v>-0.13901600000099279</c:v>
                </c:pt>
                <c:pt idx="232">
                  <c:v>-0.13978299999871524</c:v>
                </c:pt>
                <c:pt idx="233">
                  <c:v>-0.13968300000124145</c:v>
                </c:pt>
                <c:pt idx="234">
                  <c:v>-0.13985339999635471</c:v>
                </c:pt>
                <c:pt idx="235">
                  <c:v>-0.14220064999244642</c:v>
                </c:pt>
                <c:pt idx="236">
                  <c:v>-0.14040064999426249</c:v>
                </c:pt>
                <c:pt idx="237">
                  <c:v>-0.14043915000365814</c:v>
                </c:pt>
                <c:pt idx="238">
                  <c:v>-0.14291249999951106</c:v>
                </c:pt>
                <c:pt idx="239">
                  <c:v>-0.14033254999958444</c:v>
                </c:pt>
                <c:pt idx="240">
                  <c:v>-0.14402230000268901</c:v>
                </c:pt>
                <c:pt idx="241">
                  <c:v>-0.13864605014532572</c:v>
                </c:pt>
                <c:pt idx="242">
                  <c:v>-0.13864604999980656</c:v>
                </c:pt>
                <c:pt idx="243">
                  <c:v>-0.14460454999789363</c:v>
                </c:pt>
                <c:pt idx="244">
                  <c:v>-0.14222454999980982</c:v>
                </c:pt>
                <c:pt idx="245">
                  <c:v>-0.1483245999988867</c:v>
                </c:pt>
                <c:pt idx="246">
                  <c:v>-0.14420365000114543</c:v>
                </c:pt>
                <c:pt idx="247">
                  <c:v>-0.14996830000018235</c:v>
                </c:pt>
                <c:pt idx="248">
                  <c:v>-0.14981830000033369</c:v>
                </c:pt>
                <c:pt idx="249">
                  <c:v>-0.152541100003873</c:v>
                </c:pt>
                <c:pt idx="250">
                  <c:v>-0.15257200021005701</c:v>
                </c:pt>
                <c:pt idx="251">
                  <c:v>-0.1537611499952618</c:v>
                </c:pt>
                <c:pt idx="252">
                  <c:v>-0.1537611499952618</c:v>
                </c:pt>
                <c:pt idx="253">
                  <c:v>-0.15449015000194777</c:v>
                </c:pt>
                <c:pt idx="254">
                  <c:v>-0.15449015000194777</c:v>
                </c:pt>
                <c:pt idx="255">
                  <c:v>-0.15608424999663839</c:v>
                </c:pt>
                <c:pt idx="256">
                  <c:v>-0.15608424999663839</c:v>
                </c:pt>
                <c:pt idx="257">
                  <c:v>-0.17054780000034953</c:v>
                </c:pt>
                <c:pt idx="258">
                  <c:v>-0.16622710000228835</c:v>
                </c:pt>
                <c:pt idx="259">
                  <c:v>-0.17052529999637045</c:v>
                </c:pt>
                <c:pt idx="260">
                  <c:v>-0.17124939999484923</c:v>
                </c:pt>
                <c:pt idx="261">
                  <c:v>-0.16644734999135835</c:v>
                </c:pt>
                <c:pt idx="262">
                  <c:v>-0.16683190006733639</c:v>
                </c:pt>
                <c:pt idx="263">
                  <c:v>-0.17583590000140248</c:v>
                </c:pt>
                <c:pt idx="264">
                  <c:v>-0.17122474999632686</c:v>
                </c:pt>
                <c:pt idx="265">
                  <c:v>-0.17782269999588607</c:v>
                </c:pt>
                <c:pt idx="266">
                  <c:v>-0.17667830000573304</c:v>
                </c:pt>
                <c:pt idx="267">
                  <c:v>-0.17657830000098329</c:v>
                </c:pt>
                <c:pt idx="268">
                  <c:v>-0.17894909999449737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E-428F-BF3D-3799D492FCF7}"/>
            </c:ext>
          </c:extLst>
        </c:ser>
        <c:ser>
          <c:idx val="7"/>
          <c:order val="1"/>
          <c:tx>
            <c:strRef>
              <c:f>'Active 2'!$O$20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-21000</c:v>
                </c:pt>
                <c:pt idx="1">
                  <c:v>-18000</c:v>
                </c:pt>
                <c:pt idx="2">
                  <c:v>-15000</c:v>
                </c:pt>
                <c:pt idx="3">
                  <c:v>-12000</c:v>
                </c:pt>
                <c:pt idx="4">
                  <c:v>-9000</c:v>
                </c:pt>
                <c:pt idx="5">
                  <c:v>-6000</c:v>
                </c:pt>
                <c:pt idx="6">
                  <c:v>-3000</c:v>
                </c:pt>
                <c:pt idx="7">
                  <c:v>0</c:v>
                </c:pt>
                <c:pt idx="8">
                  <c:v>3000</c:v>
                </c:pt>
                <c:pt idx="9">
                  <c:v>6000</c:v>
                </c:pt>
                <c:pt idx="10">
                  <c:v>9000</c:v>
                </c:pt>
                <c:pt idx="11">
                  <c:v>12000</c:v>
                </c:pt>
                <c:pt idx="12">
                  <c:v>15000</c:v>
                </c:pt>
                <c:pt idx="13">
                  <c:v>18000</c:v>
                </c:pt>
                <c:pt idx="14">
                  <c:v>21000</c:v>
                </c:pt>
                <c:pt idx="15">
                  <c:v>24000</c:v>
                </c:pt>
                <c:pt idx="16">
                  <c:v>27000</c:v>
                </c:pt>
                <c:pt idx="17">
                  <c:v>30000</c:v>
                </c:pt>
                <c:pt idx="18">
                  <c:v>33000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-1.4784071940622319E-2</c:v>
                </c:pt>
                <c:pt idx="1">
                  <c:v>-7.2665806391323459E-3</c:v>
                </c:pt>
                <c:pt idx="2">
                  <c:v>-1.471556468434481E-3</c:v>
                </c:pt>
                <c:pt idx="3">
                  <c:v>2.6010005714712757E-3</c:v>
                </c:pt>
                <c:pt idx="4">
                  <c:v>4.951090480584913E-3</c:v>
                </c:pt>
                <c:pt idx="5">
                  <c:v>5.5787132589064431E-3</c:v>
                </c:pt>
                <c:pt idx="6">
                  <c:v>4.4838689064358589E-3</c:v>
                </c:pt>
                <c:pt idx="7">
                  <c:v>1.6665574231731622E-3</c:v>
                </c:pt>
                <c:pt idx="8">
                  <c:v>-2.873221190881646E-3</c:v>
                </c:pt>
                <c:pt idx="9">
                  <c:v>-9.1354669357285659E-3</c:v>
                </c:pt>
                <c:pt idx="10">
                  <c:v>-1.7120179811367597E-2</c:v>
                </c:pt>
                <c:pt idx="11">
                  <c:v>-2.682735981779874E-2</c:v>
                </c:pt>
                <c:pt idx="12">
                  <c:v>-3.8257006955022002E-2</c:v>
                </c:pt>
                <c:pt idx="13">
                  <c:v>-5.1409121223037368E-2</c:v>
                </c:pt>
                <c:pt idx="14">
                  <c:v>-6.6283702621844853E-2</c:v>
                </c:pt>
                <c:pt idx="15">
                  <c:v>-8.2880751151444443E-2</c:v>
                </c:pt>
                <c:pt idx="16">
                  <c:v>-0.10120026681183615</c:v>
                </c:pt>
                <c:pt idx="17">
                  <c:v>-0.12124224960301996</c:v>
                </c:pt>
                <c:pt idx="18">
                  <c:v>-0.14300669952499589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BE-428F-BF3D-3799D492F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87896"/>
        <c:axId val="1"/>
      </c:scatterChart>
      <c:valAx>
        <c:axId val="526687896"/>
        <c:scaling>
          <c:orientation val="minMax"/>
          <c:max val="3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4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8789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865797020228821"/>
          <c:h val="0.764706727131123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(1)'!$D$21:$D$200</c:f>
              <c:numCache>
                <c:formatCode>General</c:formatCode>
                <c:ptCount val="180"/>
                <c:pt idx="0">
                  <c:v>-1.7301</c:v>
                </c:pt>
                <c:pt idx="1">
                  <c:v>-1.6559999999999999</c:v>
                </c:pt>
                <c:pt idx="2">
                  <c:v>-1.5769</c:v>
                </c:pt>
                <c:pt idx="3">
                  <c:v>-1.5068999999999999</c:v>
                </c:pt>
                <c:pt idx="4">
                  <c:v>-1.5017</c:v>
                </c:pt>
                <c:pt idx="5">
                  <c:v>-1.4961</c:v>
                </c:pt>
                <c:pt idx="6">
                  <c:v>-1.4756</c:v>
                </c:pt>
                <c:pt idx="7">
                  <c:v>-1.4689000000000001</c:v>
                </c:pt>
                <c:pt idx="8">
                  <c:v>-1.3347</c:v>
                </c:pt>
                <c:pt idx="9">
                  <c:v>-1.2336</c:v>
                </c:pt>
                <c:pt idx="10">
                  <c:v>-1.194</c:v>
                </c:pt>
                <c:pt idx="11">
                  <c:v>-1.1830000000000001</c:v>
                </c:pt>
                <c:pt idx="12">
                  <c:v>-1.1817</c:v>
                </c:pt>
                <c:pt idx="13">
                  <c:v>-1.1776</c:v>
                </c:pt>
                <c:pt idx="14">
                  <c:v>-1.1188</c:v>
                </c:pt>
                <c:pt idx="15">
                  <c:v>-1.0874999999999999</c:v>
                </c:pt>
                <c:pt idx="16">
                  <c:v>-1.0218</c:v>
                </c:pt>
                <c:pt idx="17">
                  <c:v>-1.0107999999999999</c:v>
                </c:pt>
                <c:pt idx="18">
                  <c:v>-0.54469999999999996</c:v>
                </c:pt>
                <c:pt idx="19">
                  <c:v>-0.54449999999999998</c:v>
                </c:pt>
                <c:pt idx="20">
                  <c:v>-0.53779999999999994</c:v>
                </c:pt>
                <c:pt idx="21">
                  <c:v>-0.47315000000000002</c:v>
                </c:pt>
                <c:pt idx="22">
                  <c:v>-0.47275</c:v>
                </c:pt>
                <c:pt idx="23">
                  <c:v>-0.46110000000000001</c:v>
                </c:pt>
                <c:pt idx="24">
                  <c:v>-0.30809999999999998</c:v>
                </c:pt>
                <c:pt idx="25">
                  <c:v>-0.23635</c:v>
                </c:pt>
                <c:pt idx="26">
                  <c:v>-1.465E-2</c:v>
                </c:pt>
                <c:pt idx="27">
                  <c:v>-1.465E-2</c:v>
                </c:pt>
                <c:pt idx="28">
                  <c:v>-1.4E-2</c:v>
                </c:pt>
                <c:pt idx="29">
                  <c:v>-1.4E-2</c:v>
                </c:pt>
                <c:pt idx="30">
                  <c:v>-2.0999999999999999E-3</c:v>
                </c:pt>
                <c:pt idx="31">
                  <c:v>-2.0999999999999999E-3</c:v>
                </c:pt>
                <c:pt idx="32">
                  <c:v>-1.9E-3</c:v>
                </c:pt>
                <c:pt idx="33">
                  <c:v>-1.9E-3</c:v>
                </c:pt>
                <c:pt idx="34">
                  <c:v>0</c:v>
                </c:pt>
                <c:pt idx="35">
                  <c:v>5.0000000000000002E-5</c:v>
                </c:pt>
                <c:pt idx="36">
                  <c:v>5.0000000000000002E-5</c:v>
                </c:pt>
                <c:pt idx="37">
                  <c:v>3.8999999999999998E-3</c:v>
                </c:pt>
                <c:pt idx="38">
                  <c:v>3.8999999999999998E-3</c:v>
                </c:pt>
                <c:pt idx="39">
                  <c:v>4.1000000000000003E-3</c:v>
                </c:pt>
                <c:pt idx="40">
                  <c:v>4.5500000000000002E-3</c:v>
                </c:pt>
                <c:pt idx="41">
                  <c:v>4.7999999999999996E-3</c:v>
                </c:pt>
                <c:pt idx="42">
                  <c:v>1.7299999999999999E-2</c:v>
                </c:pt>
                <c:pt idx="43">
                  <c:v>7.6300000000000007E-2</c:v>
                </c:pt>
                <c:pt idx="44">
                  <c:v>8.2549999999999998E-2</c:v>
                </c:pt>
                <c:pt idx="45">
                  <c:v>8.7099999999999997E-2</c:v>
                </c:pt>
                <c:pt idx="46">
                  <c:v>9.9199999999999997E-2</c:v>
                </c:pt>
                <c:pt idx="47">
                  <c:v>0.18149999999999999</c:v>
                </c:pt>
                <c:pt idx="48">
                  <c:v>0.18365000000000001</c:v>
                </c:pt>
                <c:pt idx="49">
                  <c:v>0.25130000000000002</c:v>
                </c:pt>
                <c:pt idx="50">
                  <c:v>0.30599999999999999</c:v>
                </c:pt>
                <c:pt idx="51">
                  <c:v>0.32779999999999998</c:v>
                </c:pt>
                <c:pt idx="52">
                  <c:v>0.33729999999999999</c:v>
                </c:pt>
                <c:pt idx="53">
                  <c:v>0.3453</c:v>
                </c:pt>
                <c:pt idx="54">
                  <c:v>0.4</c:v>
                </c:pt>
                <c:pt idx="55">
                  <c:v>0.40150000000000002</c:v>
                </c:pt>
                <c:pt idx="56">
                  <c:v>0.7077</c:v>
                </c:pt>
                <c:pt idx="57">
                  <c:v>0.71399999999999997</c:v>
                </c:pt>
                <c:pt idx="58">
                  <c:v>0.71479999999999999</c:v>
                </c:pt>
                <c:pt idx="59">
                  <c:v>0.71509999999999996</c:v>
                </c:pt>
                <c:pt idx="60">
                  <c:v>0.7177</c:v>
                </c:pt>
                <c:pt idx="61">
                  <c:v>0.71975</c:v>
                </c:pt>
                <c:pt idx="62">
                  <c:v>0.72430000000000005</c:v>
                </c:pt>
                <c:pt idx="63">
                  <c:v>0.72535000000000005</c:v>
                </c:pt>
                <c:pt idx="64">
                  <c:v>0.7278</c:v>
                </c:pt>
                <c:pt idx="65">
                  <c:v>0.78225</c:v>
                </c:pt>
                <c:pt idx="66">
                  <c:v>0.78244999999999998</c:v>
                </c:pt>
                <c:pt idx="67">
                  <c:v>0.78954999999999997</c:v>
                </c:pt>
                <c:pt idx="68">
                  <c:v>0.78959999999999997</c:v>
                </c:pt>
                <c:pt idx="69">
                  <c:v>0.79</c:v>
                </c:pt>
                <c:pt idx="70">
                  <c:v>0.79020000000000001</c:v>
                </c:pt>
                <c:pt idx="71">
                  <c:v>0.79520000000000002</c:v>
                </c:pt>
                <c:pt idx="72">
                  <c:v>0.79884999999999995</c:v>
                </c:pt>
                <c:pt idx="73">
                  <c:v>0.80320000000000003</c:v>
                </c:pt>
                <c:pt idx="74">
                  <c:v>0.85765000000000002</c:v>
                </c:pt>
                <c:pt idx="75">
                  <c:v>0.87109999999999999</c:v>
                </c:pt>
                <c:pt idx="76">
                  <c:v>0.87109999999999999</c:v>
                </c:pt>
                <c:pt idx="77">
                  <c:v>0.87370000000000003</c:v>
                </c:pt>
                <c:pt idx="78">
                  <c:v>0.87370000000000003</c:v>
                </c:pt>
                <c:pt idx="79">
                  <c:v>0.87370000000000003</c:v>
                </c:pt>
                <c:pt idx="80">
                  <c:v>0.88105</c:v>
                </c:pt>
                <c:pt idx="81">
                  <c:v>0.88105</c:v>
                </c:pt>
                <c:pt idx="82">
                  <c:v>0.95379999999999998</c:v>
                </c:pt>
                <c:pt idx="83">
                  <c:v>0.95445000000000002</c:v>
                </c:pt>
                <c:pt idx="84">
                  <c:v>1.0182</c:v>
                </c:pt>
                <c:pt idx="85">
                  <c:v>1.1095999999999999</c:v>
                </c:pt>
                <c:pt idx="86">
                  <c:v>1.1095999999999999</c:v>
                </c:pt>
                <c:pt idx="87">
                  <c:v>1.1095999999999999</c:v>
                </c:pt>
                <c:pt idx="88">
                  <c:v>1.1095999999999999</c:v>
                </c:pt>
                <c:pt idx="89">
                  <c:v>1.1100000000000001</c:v>
                </c:pt>
                <c:pt idx="90">
                  <c:v>1.1100000000000001</c:v>
                </c:pt>
                <c:pt idx="91">
                  <c:v>1.1100000000000001</c:v>
                </c:pt>
                <c:pt idx="92">
                  <c:v>1.11995</c:v>
                </c:pt>
                <c:pt idx="93">
                  <c:v>1.11995</c:v>
                </c:pt>
                <c:pt idx="94">
                  <c:v>1.11995</c:v>
                </c:pt>
                <c:pt idx="95">
                  <c:v>1.11995</c:v>
                </c:pt>
                <c:pt idx="96">
                  <c:v>1.12035</c:v>
                </c:pt>
                <c:pt idx="97">
                  <c:v>1.12035</c:v>
                </c:pt>
                <c:pt idx="98">
                  <c:v>1.12035</c:v>
                </c:pt>
                <c:pt idx="99">
                  <c:v>1.12035</c:v>
                </c:pt>
                <c:pt idx="100">
                  <c:v>1.1204000000000001</c:v>
                </c:pt>
                <c:pt idx="101">
                  <c:v>1.1204000000000001</c:v>
                </c:pt>
                <c:pt idx="102">
                  <c:v>1.1204000000000001</c:v>
                </c:pt>
                <c:pt idx="103">
                  <c:v>1.1204000000000001</c:v>
                </c:pt>
                <c:pt idx="104">
                  <c:v>1.1208</c:v>
                </c:pt>
                <c:pt idx="105">
                  <c:v>1.177</c:v>
                </c:pt>
                <c:pt idx="106">
                  <c:v>1.1780999999999999</c:v>
                </c:pt>
                <c:pt idx="107">
                  <c:v>1.3396999999999999</c:v>
                </c:pt>
                <c:pt idx="108">
                  <c:v>1.3396999999999999</c:v>
                </c:pt>
                <c:pt idx="109">
                  <c:v>1.4376500000000001</c:v>
                </c:pt>
                <c:pt idx="110">
                  <c:v>1.4376500000000001</c:v>
                </c:pt>
                <c:pt idx="111">
                  <c:v>1.4376500000000001</c:v>
                </c:pt>
                <c:pt idx="112">
                  <c:v>1.4378500000000001</c:v>
                </c:pt>
                <c:pt idx="113">
                  <c:v>1.4378500000000001</c:v>
                </c:pt>
                <c:pt idx="114">
                  <c:v>1.4382999999999999</c:v>
                </c:pt>
                <c:pt idx="115">
                  <c:v>1.4382999999999999</c:v>
                </c:pt>
                <c:pt idx="116">
                  <c:v>1.4382999999999999</c:v>
                </c:pt>
                <c:pt idx="117">
                  <c:v>1.4499</c:v>
                </c:pt>
                <c:pt idx="118">
                  <c:v>1.4499</c:v>
                </c:pt>
                <c:pt idx="119">
                  <c:v>1.4964</c:v>
                </c:pt>
                <c:pt idx="120">
                  <c:v>1.4964</c:v>
                </c:pt>
                <c:pt idx="121">
                  <c:v>1.5236000000000001</c:v>
                </c:pt>
                <c:pt idx="122">
                  <c:v>1.7416</c:v>
                </c:pt>
                <c:pt idx="123">
                  <c:v>1.9710000000000001</c:v>
                </c:pt>
                <c:pt idx="124">
                  <c:v>1.9716499999999999</c:v>
                </c:pt>
                <c:pt idx="125">
                  <c:v>1.9718500000000001</c:v>
                </c:pt>
                <c:pt idx="126">
                  <c:v>1.9858</c:v>
                </c:pt>
                <c:pt idx="127">
                  <c:v>1.9882</c:v>
                </c:pt>
                <c:pt idx="128">
                  <c:v>2.1086999999999998</c:v>
                </c:pt>
                <c:pt idx="129">
                  <c:v>2.1351</c:v>
                </c:pt>
                <c:pt idx="130">
                  <c:v>2.1374499999999999</c:v>
                </c:pt>
                <c:pt idx="131">
                  <c:v>2.1379000000000001</c:v>
                </c:pt>
                <c:pt idx="132">
                  <c:v>2.1566999999999998</c:v>
                </c:pt>
                <c:pt idx="133">
                  <c:v>2.2105000000000001</c:v>
                </c:pt>
                <c:pt idx="134">
                  <c:v>2.2113499999999999</c:v>
                </c:pt>
                <c:pt idx="135">
                  <c:v>2.2117</c:v>
                </c:pt>
                <c:pt idx="136">
                  <c:v>2.2120000000000002</c:v>
                </c:pt>
                <c:pt idx="137">
                  <c:v>2.2921999999999998</c:v>
                </c:pt>
                <c:pt idx="138">
                  <c:v>2.2921999999999998</c:v>
                </c:pt>
                <c:pt idx="139">
                  <c:v>2.2921999999999998</c:v>
                </c:pt>
                <c:pt idx="140">
                  <c:v>2.2921999999999998</c:v>
                </c:pt>
                <c:pt idx="141">
                  <c:v>2.3596499999999998</c:v>
                </c:pt>
                <c:pt idx="142">
                  <c:v>2.3615499999999998</c:v>
                </c:pt>
                <c:pt idx="143">
                  <c:v>2.3616999999999999</c:v>
                </c:pt>
                <c:pt idx="144">
                  <c:v>2.36375</c:v>
                </c:pt>
                <c:pt idx="145">
                  <c:v>2.3647999999999998</c:v>
                </c:pt>
                <c:pt idx="146">
                  <c:v>2.3721999999999999</c:v>
                </c:pt>
                <c:pt idx="147">
                  <c:v>2.3740000000000001</c:v>
                </c:pt>
                <c:pt idx="148">
                  <c:v>2.3740000000000001</c:v>
                </c:pt>
                <c:pt idx="149">
                  <c:v>2.4470000000000001</c:v>
                </c:pt>
                <c:pt idx="150">
                  <c:v>2.4542999999999999</c:v>
                </c:pt>
                <c:pt idx="151">
                  <c:v>2.4542999999999999</c:v>
                </c:pt>
                <c:pt idx="152">
                  <c:v>2.4602499999999998</c:v>
                </c:pt>
                <c:pt idx="153">
                  <c:v>2.4603000000000002</c:v>
                </c:pt>
                <c:pt idx="154">
                  <c:v>2.6177000000000001</c:v>
                </c:pt>
                <c:pt idx="155">
                  <c:v>2.6824499999999998</c:v>
                </c:pt>
                <c:pt idx="156">
                  <c:v>2.75095</c:v>
                </c:pt>
                <c:pt idx="157">
                  <c:v>2.76755</c:v>
                </c:pt>
                <c:pt idx="158">
                  <c:v>2.77095</c:v>
                </c:pt>
                <c:pt idx="159">
                  <c:v>2.7762500000000001</c:v>
                </c:pt>
                <c:pt idx="160">
                  <c:v>2.8302499999999999</c:v>
                </c:pt>
                <c:pt idx="161">
                  <c:v>2.8376000000000001</c:v>
                </c:pt>
                <c:pt idx="162">
                  <c:v>2.8386499999999999</c:v>
                </c:pt>
                <c:pt idx="163">
                  <c:v>2.84815</c:v>
                </c:pt>
                <c:pt idx="164">
                  <c:v>2.84815</c:v>
                </c:pt>
                <c:pt idx="165">
                  <c:v>2.8515999999999999</c:v>
                </c:pt>
                <c:pt idx="166">
                  <c:v>2.8515999999999999</c:v>
                </c:pt>
                <c:pt idx="167">
                  <c:v>2.8522500000000002</c:v>
                </c:pt>
                <c:pt idx="168">
                  <c:v>2.85385</c:v>
                </c:pt>
                <c:pt idx="169">
                  <c:v>2.8577499999999998</c:v>
                </c:pt>
                <c:pt idx="170">
                  <c:v>2.8676499999999998</c:v>
                </c:pt>
                <c:pt idx="171">
                  <c:v>2.9337499999999999</c:v>
                </c:pt>
                <c:pt idx="172">
                  <c:v>2.93675</c:v>
                </c:pt>
                <c:pt idx="173">
                  <c:v>2.9890500000000002</c:v>
                </c:pt>
                <c:pt idx="174">
                  <c:v>2.99315</c:v>
                </c:pt>
                <c:pt idx="175">
                  <c:v>2.9935999999999998</c:v>
                </c:pt>
                <c:pt idx="176">
                  <c:v>2.9942500000000001</c:v>
                </c:pt>
                <c:pt idx="177">
                  <c:v>2.9998499999999999</c:v>
                </c:pt>
                <c:pt idx="178">
                  <c:v>3.0047999999999999</c:v>
                </c:pt>
                <c:pt idx="179">
                  <c:v>3.0047999999999999</c:v>
                </c:pt>
              </c:numCache>
            </c:numRef>
          </c:xVal>
          <c:yVal>
            <c:numRef>
              <c:f>'Q_fit (1)'!$E$21:$E$200</c:f>
              <c:numCache>
                <c:formatCode>General</c:formatCode>
                <c:ptCount val="180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4">
                  <c:v>0</c:v>
                </c:pt>
                <c:pt idx="35">
                  <c:v>-5.9794999833684415E-4</c:v>
                </c:pt>
                <c:pt idx="36">
                  <c:v>-1.9795000116573647E-4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2">
                  <c:v>-2.6906999992206693E-3</c:v>
                </c:pt>
                <c:pt idx="43">
                  <c:v>-9.2717000006814487E-3</c:v>
                </c:pt>
                <c:pt idx="44">
                  <c:v>6.9845499965595081E-3</c:v>
                </c:pt>
                <c:pt idx="45">
                  <c:v>5.7711000044946559E-3</c:v>
                </c:pt>
                <c:pt idx="46">
                  <c:v>-5.5327999943983741E-3</c:v>
                </c:pt>
                <c:pt idx="47">
                  <c:v>-4.5584999970742501E-3</c:v>
                </c:pt>
                <c:pt idx="48">
                  <c:v>1.0329650001949631E-2</c:v>
                </c:pt>
                <c:pt idx="49">
                  <c:v>7.9033000001800247E-3</c:v>
                </c:pt>
                <c:pt idx="50">
                  <c:v>-2.4540000013075769E-3</c:v>
                </c:pt>
                <c:pt idx="51">
                  <c:v>6.0397999986889772E-3</c:v>
                </c:pt>
                <c:pt idx="52">
                  <c:v>-6.5706999957910739E-3</c:v>
                </c:pt>
                <c:pt idx="53">
                  <c:v>-7.2426999977324158E-3</c:v>
                </c:pt>
                <c:pt idx="54">
                  <c:v>-4.59999999293359E-3</c:v>
                </c:pt>
                <c:pt idx="55">
                  <c:v>-4.5384999975794926E-3</c:v>
                </c:pt>
                <c:pt idx="56">
                  <c:v>-1.2584299998707138E-2</c:v>
                </c:pt>
                <c:pt idx="57">
                  <c:v>-1.1425999997300096E-2</c:v>
                </c:pt>
                <c:pt idx="58">
                  <c:v>-1.3093199995637406E-2</c:v>
                </c:pt>
                <c:pt idx="59">
                  <c:v>-1.2280899994948413E-2</c:v>
                </c:pt>
                <c:pt idx="60">
                  <c:v>-1.1574299998756032E-2</c:v>
                </c:pt>
                <c:pt idx="61">
                  <c:v>-1.0290250000252854E-2</c:v>
                </c:pt>
                <c:pt idx="62">
                  <c:v>-1.8703699999605305E-2</c:v>
                </c:pt>
                <c:pt idx="63">
                  <c:v>-1.0860649999813177E-2</c:v>
                </c:pt>
                <c:pt idx="64">
                  <c:v>-1.1960199997702148E-2</c:v>
                </c:pt>
                <c:pt idx="65">
                  <c:v>-1.1927749997994397E-2</c:v>
                </c:pt>
                <c:pt idx="66">
                  <c:v>-1.1519549996592104E-2</c:v>
                </c:pt>
                <c:pt idx="67">
                  <c:v>-1.3128450002113823E-2</c:v>
                </c:pt>
                <c:pt idx="68">
                  <c:v>-1.1726400000043213E-2</c:v>
                </c:pt>
                <c:pt idx="69">
                  <c:v>-1.3610000001790468E-2</c:v>
                </c:pt>
                <c:pt idx="70">
                  <c:v>-1.1601799997151829E-2</c:v>
                </c:pt>
                <c:pt idx="71">
                  <c:v>-1.1996799999906216E-2</c:v>
                </c:pt>
                <c:pt idx="72">
                  <c:v>-1.2047149997670203E-2</c:v>
                </c:pt>
                <c:pt idx="73">
                  <c:v>-1.3868800000636838E-2</c:v>
                </c:pt>
                <c:pt idx="74">
                  <c:v>-1.2936350001837127E-2</c:v>
                </c:pt>
                <c:pt idx="75">
                  <c:v>-1.3884899999538902E-2</c:v>
                </c:pt>
                <c:pt idx="76">
                  <c:v>-1.2784899998223409E-2</c:v>
                </c:pt>
                <c:pt idx="77">
                  <c:v>-1.4828299994405825E-2</c:v>
                </c:pt>
                <c:pt idx="78">
                  <c:v>-1.1278299993136898E-2</c:v>
                </c:pt>
                <c:pt idx="79">
                  <c:v>-1.612829999794485E-2</c:v>
                </c:pt>
                <c:pt idx="80">
                  <c:v>-1.9776950000959914E-2</c:v>
                </c:pt>
                <c:pt idx="81">
                  <c:v>-1.6926950003835373E-2</c:v>
                </c:pt>
                <c:pt idx="82">
                  <c:v>-2.2894200003065635E-2</c:v>
                </c:pt>
                <c:pt idx="83">
                  <c:v>-1.446754999778932E-2</c:v>
                </c:pt>
                <c:pt idx="84">
                  <c:v>-1.9953800001530908E-2</c:v>
                </c:pt>
                <c:pt idx="85">
                  <c:v>-2.2126399999251589E-2</c:v>
                </c:pt>
                <c:pt idx="86">
                  <c:v>-2.2106399999756832E-2</c:v>
                </c:pt>
                <c:pt idx="87">
                  <c:v>-2.0946399999957066E-2</c:v>
                </c:pt>
                <c:pt idx="88">
                  <c:v>-2.0906400000967551E-2</c:v>
                </c:pt>
                <c:pt idx="89">
                  <c:v>-2.1689999994123355E-2</c:v>
                </c:pt>
                <c:pt idx="90">
                  <c:v>-2.1139999997103587E-2</c:v>
                </c:pt>
                <c:pt idx="91">
                  <c:v>-2.1089999994728714E-2</c:v>
                </c:pt>
                <c:pt idx="92">
                  <c:v>-2.2602049997658469E-2</c:v>
                </c:pt>
                <c:pt idx="93">
                  <c:v>-2.2582049998163711E-2</c:v>
                </c:pt>
                <c:pt idx="94">
                  <c:v>-2.2282049998466391E-2</c:v>
                </c:pt>
                <c:pt idx="95">
                  <c:v>-2.2252049995586276E-2</c:v>
                </c:pt>
                <c:pt idx="96">
                  <c:v>-2.0915649991366081E-2</c:v>
                </c:pt>
                <c:pt idx="97">
                  <c:v>-2.0865649996267166E-2</c:v>
                </c:pt>
                <c:pt idx="98">
                  <c:v>-1.9765649994951673E-2</c:v>
                </c:pt>
                <c:pt idx="99">
                  <c:v>-1.9735649999347515E-2</c:v>
                </c:pt>
                <c:pt idx="100">
                  <c:v>-2.3213599997689016E-2</c:v>
                </c:pt>
                <c:pt idx="101">
                  <c:v>-2.3163599995314144E-2</c:v>
                </c:pt>
                <c:pt idx="102">
                  <c:v>-2.3003599999356084E-2</c:v>
                </c:pt>
                <c:pt idx="103">
                  <c:v>-2.2963600000366569E-2</c:v>
                </c:pt>
                <c:pt idx="104">
                  <c:v>-2.2647199992206879E-2</c:v>
                </c:pt>
                <c:pt idx="105">
                  <c:v>-2.4542999999539461E-2</c:v>
                </c:pt>
                <c:pt idx="106">
                  <c:v>-2.3297899999306537E-2</c:v>
                </c:pt>
                <c:pt idx="107">
                  <c:v>-3.1272299995180219E-2</c:v>
                </c:pt>
                <c:pt idx="108">
                  <c:v>-3.0972299995482899E-2</c:v>
                </c:pt>
                <c:pt idx="109">
                  <c:v>-3.4356349991867319E-2</c:v>
                </c:pt>
                <c:pt idx="110">
                  <c:v>-3.4056349992169999E-2</c:v>
                </c:pt>
                <c:pt idx="111">
                  <c:v>-3.185634999681497E-2</c:v>
                </c:pt>
                <c:pt idx="112">
                  <c:v>-3.7048149999463931E-2</c:v>
                </c:pt>
                <c:pt idx="113">
                  <c:v>-3.0148149999149609E-2</c:v>
                </c:pt>
                <c:pt idx="114">
                  <c:v>-3.4629699999641161E-2</c:v>
                </c:pt>
                <c:pt idx="115">
                  <c:v>-3.3929700002772734E-2</c:v>
                </c:pt>
                <c:pt idx="116">
                  <c:v>-3.2429699997010175E-2</c:v>
                </c:pt>
                <c:pt idx="117">
                  <c:v>-3.7254099996061996E-2</c:v>
                </c:pt>
                <c:pt idx="118">
                  <c:v>-3.5854099995049182E-2</c:v>
                </c:pt>
                <c:pt idx="119">
                  <c:v>-3.7047600002551917E-2</c:v>
                </c:pt>
                <c:pt idx="120">
                  <c:v>-3.3247600003960542E-2</c:v>
                </c:pt>
                <c:pt idx="121">
                  <c:v>-3.4332399998675101E-2</c:v>
                </c:pt>
                <c:pt idx="122">
                  <c:v>-4.9394399997254368E-2</c:v>
                </c:pt>
                <c:pt idx="123">
                  <c:v>-6.1888999996881466E-2</c:v>
                </c:pt>
                <c:pt idx="124">
                  <c:v>-6.0262349994445685E-2</c:v>
                </c:pt>
                <c:pt idx="125">
                  <c:v>-6.0454149992438033E-2</c:v>
                </c:pt>
                <c:pt idx="126">
                  <c:v>-6.2982200004626065E-2</c:v>
                </c:pt>
                <c:pt idx="127">
                  <c:v>-6.4083800003572833E-2</c:v>
                </c:pt>
                <c:pt idx="128">
                  <c:v>-7.4143300000287127E-2</c:v>
                </c:pt>
                <c:pt idx="129">
                  <c:v>-7.366090000141412E-2</c:v>
                </c:pt>
                <c:pt idx="130">
                  <c:v>-7.2364550003840122E-2</c:v>
                </c:pt>
                <c:pt idx="131">
                  <c:v>-7.6446099999884609E-2</c:v>
                </c:pt>
                <c:pt idx="132">
                  <c:v>-7.4275300001318101E-2</c:v>
                </c:pt>
                <c:pt idx="133">
                  <c:v>-7.6469499996164814E-2</c:v>
                </c:pt>
                <c:pt idx="134">
                  <c:v>-7.3434649995760992E-2</c:v>
                </c:pt>
                <c:pt idx="135">
                  <c:v>-7.5220300001092255E-2</c:v>
                </c:pt>
                <c:pt idx="136">
                  <c:v>-7.3107999996864237E-2</c:v>
                </c:pt>
                <c:pt idx="137">
                  <c:v>-8.301979999669129E-2</c:v>
                </c:pt>
                <c:pt idx="138">
                  <c:v>-8.2969800001592375E-2</c:v>
                </c:pt>
                <c:pt idx="139">
                  <c:v>-8.2659799998509698E-2</c:v>
                </c:pt>
                <c:pt idx="140">
                  <c:v>-8.2619799999520183E-2</c:v>
                </c:pt>
                <c:pt idx="141">
                  <c:v>-8.3154350002587307E-2</c:v>
                </c:pt>
                <c:pt idx="142">
                  <c:v>-8.7476449996756855E-2</c:v>
                </c:pt>
                <c:pt idx="143">
                  <c:v>-8.1470299999637064E-2</c:v>
                </c:pt>
                <c:pt idx="144">
                  <c:v>-8.368625000002794E-2</c:v>
                </c:pt>
                <c:pt idx="145">
                  <c:v>-8.5943199999746867E-2</c:v>
                </c:pt>
                <c:pt idx="146">
                  <c:v>-8.5639799995988142E-2</c:v>
                </c:pt>
                <c:pt idx="147">
                  <c:v>-8.6965999995300081E-2</c:v>
                </c:pt>
                <c:pt idx="148">
                  <c:v>-8.6965999995300081E-2</c:v>
                </c:pt>
                <c:pt idx="149">
                  <c:v>-9.0172999996866565E-2</c:v>
                </c:pt>
                <c:pt idx="150">
                  <c:v>-8.96736999929999E-2</c:v>
                </c:pt>
                <c:pt idx="151">
                  <c:v>-8.96736999929999E-2</c:v>
                </c:pt>
                <c:pt idx="152">
                  <c:v>-8.6329749996366445E-2</c:v>
                </c:pt>
                <c:pt idx="153">
                  <c:v>-9.0027699996426236E-2</c:v>
                </c:pt>
                <c:pt idx="154">
                  <c:v>-9.9174299997685011E-2</c:v>
                </c:pt>
                <c:pt idx="155">
                  <c:v>-0.10381955000048038</c:v>
                </c:pt>
                <c:pt idx="156">
                  <c:v>-0.10241105000022799</c:v>
                </c:pt>
                <c:pt idx="157">
                  <c:v>-0.10423045000061393</c:v>
                </c:pt>
                <c:pt idx="158">
                  <c:v>-0.10359104999952251</c:v>
                </c:pt>
                <c:pt idx="159">
                  <c:v>-0.10527374999946915</c:v>
                </c:pt>
                <c:pt idx="160">
                  <c:v>-0.11045975000160979</c:v>
                </c:pt>
                <c:pt idx="161">
                  <c:v>-0.11135839999769814</c:v>
                </c:pt>
                <c:pt idx="162">
                  <c:v>-0.10931534999690484</c:v>
                </c:pt>
                <c:pt idx="163">
                  <c:v>-0.10632584999984829</c:v>
                </c:pt>
                <c:pt idx="164">
                  <c:v>-0.10630585000035353</c:v>
                </c:pt>
                <c:pt idx="165">
                  <c:v>-0.1105844000048819</c:v>
                </c:pt>
                <c:pt idx="166">
                  <c:v>-0.11054439999861643</c:v>
                </c:pt>
                <c:pt idx="167">
                  <c:v>-0.10925775000214344</c:v>
                </c:pt>
                <c:pt idx="168">
                  <c:v>-0.10959215000184486</c:v>
                </c:pt>
                <c:pt idx="169">
                  <c:v>-0.10973224999906961</c:v>
                </c:pt>
                <c:pt idx="170">
                  <c:v>-0.11092634999658912</c:v>
                </c:pt>
                <c:pt idx="171">
                  <c:v>-0.11241624999820488</c:v>
                </c:pt>
                <c:pt idx="172">
                  <c:v>-0.11439324999810196</c:v>
                </c:pt>
                <c:pt idx="173">
                  <c:v>-0.11886894999770448</c:v>
                </c:pt>
                <c:pt idx="174">
                  <c:v>-0.11688084999332204</c:v>
                </c:pt>
                <c:pt idx="175">
                  <c:v>-0.11976240000512917</c:v>
                </c:pt>
                <c:pt idx="176">
                  <c:v>-0.11665574999642558</c:v>
                </c:pt>
                <c:pt idx="177">
                  <c:v>-0.11165614999481477</c:v>
                </c:pt>
                <c:pt idx="178">
                  <c:v>-0.12020320000010543</c:v>
                </c:pt>
                <c:pt idx="179">
                  <c:v>-0.12020320000010543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4-4BD0-80CE-0A1E90EB1862}"/>
            </c:ext>
          </c:extLst>
        </c:ser>
        <c:ser>
          <c:idx val="1"/>
          <c:order val="1"/>
          <c:tx>
            <c:strRef>
              <c:f>'Q_fit (1)'!$V$1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(1)'!$U$2:$U$28</c:f>
              <c:numCache>
                <c:formatCode>General</c:formatCode>
                <c:ptCount val="27"/>
                <c:pt idx="0">
                  <c:v>-1.8</c:v>
                </c:pt>
                <c:pt idx="1">
                  <c:v>-1.6</c:v>
                </c:pt>
                <c:pt idx="2">
                  <c:v>-1.4</c:v>
                </c:pt>
                <c:pt idx="3">
                  <c:v>-1.2</c:v>
                </c:pt>
                <c:pt idx="4">
                  <c:v>-1</c:v>
                </c:pt>
                <c:pt idx="5">
                  <c:v>-0.8</c:v>
                </c:pt>
                <c:pt idx="6">
                  <c:v>-0.6</c:v>
                </c:pt>
                <c:pt idx="7">
                  <c:v>-0.4</c:v>
                </c:pt>
                <c:pt idx="8">
                  <c:v>-0.2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0.6</c:v>
                </c:pt>
                <c:pt idx="13">
                  <c:v>0.8</c:v>
                </c:pt>
                <c:pt idx="14">
                  <c:v>1</c:v>
                </c:pt>
                <c:pt idx="15">
                  <c:v>1.2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2.8</c:v>
                </c:pt>
                <c:pt idx="24">
                  <c:v>3</c:v>
                </c:pt>
                <c:pt idx="25">
                  <c:v>3.2</c:v>
                </c:pt>
                <c:pt idx="26">
                  <c:v>3.4</c:v>
                </c:pt>
              </c:numCache>
            </c:numRef>
          </c:xVal>
          <c:yVal>
            <c:numRef>
              <c:f>'Q_fit (1)'!$V$2:$V$28</c:f>
              <c:numCache>
                <c:formatCode>General</c:formatCode>
                <c:ptCount val="27"/>
                <c:pt idx="0">
                  <c:v>-7.2530951767531028E-3</c:v>
                </c:pt>
                <c:pt idx="1">
                  <c:v>-3.2024884750869141E-3</c:v>
                </c:pt>
                <c:pt idx="2">
                  <c:v>8.3066891914458652E-5</c:v>
                </c:pt>
                <c:pt idx="3">
                  <c:v>2.6035709242510034E-3</c:v>
                </c:pt>
                <c:pt idx="4">
                  <c:v>4.3590236219227287E-3</c:v>
                </c:pt>
                <c:pt idx="5">
                  <c:v>5.3494249849296311E-3</c:v>
                </c:pt>
                <c:pt idx="6">
                  <c:v>5.5747750132717124E-3</c:v>
                </c:pt>
                <c:pt idx="7">
                  <c:v>5.0350737069489726E-3</c:v>
                </c:pt>
                <c:pt idx="8">
                  <c:v>3.7303210659614104E-3</c:v>
                </c:pt>
                <c:pt idx="9">
                  <c:v>1.6605170903090274E-3</c:v>
                </c:pt>
                <c:pt idx="10">
                  <c:v>-1.1743382200081779E-3</c:v>
                </c:pt>
                <c:pt idx="11">
                  <c:v>-4.7742448649902049E-3</c:v>
                </c:pt>
                <c:pt idx="12">
                  <c:v>-9.1392028446370521E-3</c:v>
                </c:pt>
                <c:pt idx="13">
                  <c:v>-1.4269212158948724E-2</c:v>
                </c:pt>
                <c:pt idx="14">
                  <c:v>-2.0164272807925213E-2</c:v>
                </c:pt>
                <c:pt idx="15">
                  <c:v>-2.6824384791566527E-2</c:v>
                </c:pt>
                <c:pt idx="16">
                  <c:v>-3.4249548109872657E-2</c:v>
                </c:pt>
                <c:pt idx="17">
                  <c:v>-4.2439762762843627E-2</c:v>
                </c:pt>
                <c:pt idx="18">
                  <c:v>-5.1395028750479396E-2</c:v>
                </c:pt>
                <c:pt idx="19">
                  <c:v>-6.1115346072779991E-2</c:v>
                </c:pt>
                <c:pt idx="20">
                  <c:v>-7.1600714729745427E-2</c:v>
                </c:pt>
                <c:pt idx="21">
                  <c:v>-8.285113472137566E-2</c:v>
                </c:pt>
                <c:pt idx="22">
                  <c:v>-9.4866606047670721E-2</c:v>
                </c:pt>
                <c:pt idx="23">
                  <c:v>-0.10764712870863061</c:v>
                </c:pt>
                <c:pt idx="24">
                  <c:v>-0.12119270270425532</c:v>
                </c:pt>
                <c:pt idx="25">
                  <c:v>-0.13550332803454487</c:v>
                </c:pt>
                <c:pt idx="26">
                  <c:v>-0.1505790046994992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F4-4BD0-80CE-0A1E90EB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10888"/>
        <c:axId val="1"/>
      </c:scatterChart>
      <c:valAx>
        <c:axId val="719810888"/>
        <c:scaling>
          <c:orientation val="minMax"/>
          <c:max val="3.2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380138003111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108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4117652940441268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373134328358209"/>
          <c:w val="0.8613457159074589"/>
          <c:h val="0.674626865671641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(2)'!$H$21:$H$843</c:f>
              <c:numCache>
                <c:formatCode>General</c:formatCode>
                <c:ptCount val="823"/>
                <c:pt idx="6">
                  <c:v>-1.3410000246949494E-4</c:v>
                </c:pt>
                <c:pt idx="7">
                  <c:v>-1.88960000014049E-2</c:v>
                </c:pt>
                <c:pt idx="8">
                  <c:v>-8.4529000014299527E-3</c:v>
                </c:pt>
                <c:pt idx="9">
                  <c:v>1.1417100002290681E-2</c:v>
                </c:pt>
                <c:pt idx="10">
                  <c:v>2.0030300001963042E-2</c:v>
                </c:pt>
                <c:pt idx="11">
                  <c:v>7.3004000005312264E-3</c:v>
                </c:pt>
                <c:pt idx="12">
                  <c:v>-5.0248999978066422E-3</c:v>
                </c:pt>
                <c:pt idx="13">
                  <c:v>-1.8122699999366887E-2</c:v>
                </c:pt>
                <c:pt idx="14">
                  <c:v>-2.7775999988080002E-3</c:v>
                </c:pt>
                <c:pt idx="15">
                  <c:v>3.1497000003582798E-2</c:v>
                </c:pt>
                <c:pt idx="16">
                  <c:v>1.2150299997301772E-2</c:v>
                </c:pt>
                <c:pt idx="17">
                  <c:v>-2.6481599998078309E-2</c:v>
                </c:pt>
                <c:pt idx="18">
                  <c:v>-3.4707999948295765E-3</c:v>
                </c:pt>
                <c:pt idx="19">
                  <c:v>-1.2587499993969686E-2</c:v>
                </c:pt>
                <c:pt idx="20">
                  <c:v>1.7506200005300343E-2</c:v>
                </c:pt>
                <c:pt idx="21">
                  <c:v>9.9572000035550445E-3</c:v>
                </c:pt>
                <c:pt idx="22">
                  <c:v>-1.1927749997994397E-2</c:v>
                </c:pt>
                <c:pt idx="23">
                  <c:v>-1.1519549996592104E-2</c:v>
                </c:pt>
                <c:pt idx="24">
                  <c:v>-1.3128450002113823E-2</c:v>
                </c:pt>
                <c:pt idx="25">
                  <c:v>-1.1726400000043213E-2</c:v>
                </c:pt>
                <c:pt idx="26">
                  <c:v>-1.3610000001790468E-2</c:v>
                </c:pt>
                <c:pt idx="27">
                  <c:v>-1.1601799997151829E-2</c:v>
                </c:pt>
                <c:pt idx="28">
                  <c:v>-1.1996799999906216E-2</c:v>
                </c:pt>
                <c:pt idx="74">
                  <c:v>7.2673000031500123E-3</c:v>
                </c:pt>
                <c:pt idx="75">
                  <c:v>1.267550000193296E-2</c:v>
                </c:pt>
                <c:pt idx="76">
                  <c:v>1.8350199999986216E-2</c:v>
                </c:pt>
                <c:pt idx="77">
                  <c:v>2.8008500012219884E-3</c:v>
                </c:pt>
                <c:pt idx="78">
                  <c:v>1.2617250002222136E-2</c:v>
                </c:pt>
                <c:pt idx="79">
                  <c:v>-4.1051000007428229E-3</c:v>
                </c:pt>
                <c:pt idx="80">
                  <c:v>9.1679000033764169E-3</c:v>
                </c:pt>
                <c:pt idx="81">
                  <c:v>-8.9034999837167561E-4</c:v>
                </c:pt>
                <c:pt idx="82">
                  <c:v>2.9599000044981949E-3</c:v>
                </c:pt>
                <c:pt idx="83">
                  <c:v>6.3681000028736889E-3</c:v>
                </c:pt>
                <c:pt idx="84">
                  <c:v>1.178654999966966E-2</c:v>
                </c:pt>
                <c:pt idx="85">
                  <c:v>-5.2031999948667362E-3</c:v>
                </c:pt>
                <c:pt idx="86">
                  <c:v>6.9845499965595081E-3</c:v>
                </c:pt>
                <c:pt idx="87">
                  <c:v>5.7711000044946559E-3</c:v>
                </c:pt>
                <c:pt idx="88">
                  <c:v>-5.5327999943983741E-3</c:v>
                </c:pt>
                <c:pt idx="89">
                  <c:v>1.0329650001949631E-2</c:v>
                </c:pt>
                <c:pt idx="90">
                  <c:v>7.9033000001800247E-3</c:v>
                </c:pt>
                <c:pt idx="180">
                  <c:v>-1.5400999982375652E-3</c:v>
                </c:pt>
                <c:pt idx="181">
                  <c:v>1.2045999996189494E-2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4-4A27-9D3D-FFC98038EBF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(2)'!$I$21:$I$843</c:f>
              <c:numCache>
                <c:formatCode>General</c:formatCode>
                <c:ptCount val="823"/>
                <c:pt idx="51">
                  <c:v>-6.2982200004626065E-2</c:v>
                </c:pt>
                <c:pt idx="62">
                  <c:v>-2.040100000158418E-3</c:v>
                </c:pt>
                <c:pt idx="175">
                  <c:v>-6.5706999957910739E-3</c:v>
                </c:pt>
                <c:pt idx="176">
                  <c:v>-7.2426999977324158E-3</c:v>
                </c:pt>
                <c:pt idx="177">
                  <c:v>-4.59999999293359E-3</c:v>
                </c:pt>
                <c:pt idx="178">
                  <c:v>-4.5384999975794926E-3</c:v>
                </c:pt>
                <c:pt idx="179">
                  <c:v>-1.2584299998707138E-2</c:v>
                </c:pt>
                <c:pt idx="209">
                  <c:v>-7.4143300000287127E-2</c:v>
                </c:pt>
                <c:pt idx="210">
                  <c:v>0.11119474999577506</c:v>
                </c:pt>
                <c:pt idx="211">
                  <c:v>0.11119474999577506</c:v>
                </c:pt>
                <c:pt idx="212">
                  <c:v>-1.3093199995637406E-2</c:v>
                </c:pt>
                <c:pt idx="213">
                  <c:v>-1.8703699999605305E-2</c:v>
                </c:pt>
                <c:pt idx="214">
                  <c:v>6.0397999986889772E-3</c:v>
                </c:pt>
                <c:pt idx="221">
                  <c:v>-0.11535749999893596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4-4A27-9D3D-FFC98038EBF4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(2)'!$J$21:$J$843</c:f>
              <c:numCache>
                <c:formatCode>General</c:formatCode>
                <c:ptCount val="823"/>
                <c:pt idx="29">
                  <c:v>-3.4356349991867319E-2</c:v>
                </c:pt>
                <c:pt idx="30">
                  <c:v>-3.4056349992169999E-2</c:v>
                </c:pt>
                <c:pt idx="31">
                  <c:v>-3.185634999681497E-2</c:v>
                </c:pt>
                <c:pt idx="32">
                  <c:v>-3.7048149999463931E-2</c:v>
                </c:pt>
                <c:pt idx="33">
                  <c:v>-3.0148149999149609E-2</c:v>
                </c:pt>
                <c:pt idx="34">
                  <c:v>-3.4629699999641161E-2</c:v>
                </c:pt>
                <c:pt idx="35">
                  <c:v>-3.3929700002772734E-2</c:v>
                </c:pt>
                <c:pt idx="36">
                  <c:v>-3.2429699997010175E-2</c:v>
                </c:pt>
                <c:pt idx="37">
                  <c:v>-2.3297899999306537E-2</c:v>
                </c:pt>
                <c:pt idx="42">
                  <c:v>-1.7430699997930788E-2</c:v>
                </c:pt>
                <c:pt idx="43">
                  <c:v>-3.1272299995180219E-2</c:v>
                </c:pt>
                <c:pt idx="44">
                  <c:v>-3.0972299995482899E-2</c:v>
                </c:pt>
                <c:pt idx="45">
                  <c:v>-3.7254099996061996E-2</c:v>
                </c:pt>
                <c:pt idx="46">
                  <c:v>-3.5854099995049182E-2</c:v>
                </c:pt>
                <c:pt idx="47">
                  <c:v>-3.7047600002551917E-2</c:v>
                </c:pt>
                <c:pt idx="48">
                  <c:v>-3.3247600003960542E-2</c:v>
                </c:pt>
                <c:pt idx="49">
                  <c:v>-3.4332399998675101E-2</c:v>
                </c:pt>
                <c:pt idx="65">
                  <c:v>-2.4542999999539461E-2</c:v>
                </c:pt>
                <c:pt idx="66">
                  <c:v>-4.5584999970742501E-3</c:v>
                </c:pt>
                <c:pt idx="67">
                  <c:v>-7.4275300001318101E-2</c:v>
                </c:pt>
                <c:pt idx="68">
                  <c:v>-0.10632584999984829</c:v>
                </c:pt>
                <c:pt idx="69">
                  <c:v>-0.1105844000048819</c:v>
                </c:pt>
                <c:pt idx="70">
                  <c:v>-2.2106399999756832E-2</c:v>
                </c:pt>
                <c:pt idx="71">
                  <c:v>-2.2894200003065635E-2</c:v>
                </c:pt>
                <c:pt idx="72">
                  <c:v>0</c:v>
                </c:pt>
                <c:pt idx="91">
                  <c:v>-2.2963600000366569E-2</c:v>
                </c:pt>
                <c:pt idx="92">
                  <c:v>-2.1089999994728714E-2</c:v>
                </c:pt>
                <c:pt idx="93">
                  <c:v>-2.0865649996267166E-2</c:v>
                </c:pt>
                <c:pt idx="94">
                  <c:v>-1.9765649994951673E-2</c:v>
                </c:pt>
                <c:pt idx="95">
                  <c:v>-2.3163599995314144E-2</c:v>
                </c:pt>
                <c:pt idx="215">
                  <c:v>-1.1425999997300096E-2</c:v>
                </c:pt>
                <c:pt idx="216">
                  <c:v>-1.2280899994948413E-2</c:v>
                </c:pt>
                <c:pt idx="217">
                  <c:v>-1.1574299998756032E-2</c:v>
                </c:pt>
                <c:pt idx="218">
                  <c:v>-1.1960199997702148E-2</c:v>
                </c:pt>
                <c:pt idx="219">
                  <c:v>-2.2582049998163711E-2</c:v>
                </c:pt>
                <c:pt idx="220">
                  <c:v>-2.2282049998466391E-2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4-4A27-9D3D-FFC98038EBF4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(2)'!$K$21:$K$843</c:f>
              <c:numCache>
                <c:formatCode>General</c:formatCode>
                <c:ptCount val="823"/>
                <c:pt idx="0">
                  <c:v>-8.166785000503296E-2</c:v>
                </c:pt>
                <c:pt idx="1">
                  <c:v>-8.1322749996616039E-2</c:v>
                </c:pt>
                <c:pt idx="2">
                  <c:v>-8.262799999647541E-2</c:v>
                </c:pt>
                <c:pt idx="3">
                  <c:v>-8.1719800000428222E-2</c:v>
                </c:pt>
                <c:pt idx="4">
                  <c:v>-0.10161249999509891</c:v>
                </c:pt>
                <c:pt idx="5">
                  <c:v>9.1614950004441198E-2</c:v>
                </c:pt>
                <c:pt idx="38">
                  <c:v>-0.11241624999820488</c:v>
                </c:pt>
                <c:pt idx="39">
                  <c:v>9.4685550000576768E-2</c:v>
                </c:pt>
                <c:pt idx="40">
                  <c:v>9.5620400003099348E-2</c:v>
                </c:pt>
                <c:pt idx="41">
                  <c:v>9.6322450001025572E-2</c:v>
                </c:pt>
                <c:pt idx="73">
                  <c:v>-8.301979999669129E-2</c:v>
                </c:pt>
                <c:pt idx="96">
                  <c:v>-7.5220300001092255E-2</c:v>
                </c:pt>
                <c:pt idx="97">
                  <c:v>-8.5639799995988142E-2</c:v>
                </c:pt>
                <c:pt idx="98">
                  <c:v>-8.6329749996366445E-2</c:v>
                </c:pt>
                <c:pt idx="99">
                  <c:v>-9.0027699996426236E-2</c:v>
                </c:pt>
                <c:pt idx="100">
                  <c:v>-9.0172999996866565E-2</c:v>
                </c:pt>
                <c:pt idx="101">
                  <c:v>-8.96736999929999E-2</c:v>
                </c:pt>
                <c:pt idx="102">
                  <c:v>-8.3154350002587307E-2</c:v>
                </c:pt>
                <c:pt idx="103">
                  <c:v>-9.9174299997685011E-2</c:v>
                </c:pt>
                <c:pt idx="104">
                  <c:v>-8.96736999929999E-2</c:v>
                </c:pt>
                <c:pt idx="105">
                  <c:v>-0.10381955000048038</c:v>
                </c:pt>
                <c:pt idx="106">
                  <c:v>-0.10527374999946915</c:v>
                </c:pt>
                <c:pt idx="107">
                  <c:v>-0.10959215000184486</c:v>
                </c:pt>
                <c:pt idx="108">
                  <c:v>-0.10973224999906961</c:v>
                </c:pt>
                <c:pt idx="109">
                  <c:v>-0.11092634999658912</c:v>
                </c:pt>
                <c:pt idx="110">
                  <c:v>0.11451710000255844</c:v>
                </c:pt>
                <c:pt idx="111">
                  <c:v>0.11163554999802727</c:v>
                </c:pt>
                <c:pt idx="112">
                  <c:v>0.1004495000015595</c:v>
                </c:pt>
                <c:pt idx="113">
                  <c:v>0.11440840000432217</c:v>
                </c:pt>
                <c:pt idx="114">
                  <c:v>-4.400649995659478E-3</c:v>
                </c:pt>
                <c:pt idx="115">
                  <c:v>-2.0006499980809167E-3</c:v>
                </c:pt>
                <c:pt idx="116">
                  <c:v>-1.1739999972633086E-3</c:v>
                </c:pt>
                <c:pt idx="117">
                  <c:v>-6.739999953424558E-4</c:v>
                </c:pt>
                <c:pt idx="118">
                  <c:v>-3.6860999971395358E-3</c:v>
                </c:pt>
                <c:pt idx="119">
                  <c:v>-2.186099998652935E-3</c:v>
                </c:pt>
                <c:pt idx="120">
                  <c:v>-2.6778999963426031E-3</c:v>
                </c:pt>
                <c:pt idx="121">
                  <c:v>-2.2778999918955378E-3</c:v>
                </c:pt>
                <c:pt idx="122">
                  <c:v>-5.9794999833684415E-4</c:v>
                </c:pt>
                <c:pt idx="123">
                  <c:v>-1.9795000116573647E-4</c:v>
                </c:pt>
                <c:pt idx="124">
                  <c:v>0</c:v>
                </c:pt>
                <c:pt idx="125">
                  <c:v>-1.0290250000252854E-2</c:v>
                </c:pt>
                <c:pt idx="126">
                  <c:v>-1.0860649999813177E-2</c:v>
                </c:pt>
                <c:pt idx="127">
                  <c:v>-1.2047149997670203E-2</c:v>
                </c:pt>
                <c:pt idx="128">
                  <c:v>-1.3868800000636838E-2</c:v>
                </c:pt>
                <c:pt idx="129">
                  <c:v>-1.3884899999538902E-2</c:v>
                </c:pt>
                <c:pt idx="130">
                  <c:v>-1.2784899998223409E-2</c:v>
                </c:pt>
                <c:pt idx="131">
                  <c:v>-1.612829999794485E-2</c:v>
                </c:pt>
                <c:pt idx="132">
                  <c:v>-1.4828299994405825E-2</c:v>
                </c:pt>
                <c:pt idx="133">
                  <c:v>-1.1278299993136898E-2</c:v>
                </c:pt>
                <c:pt idx="134">
                  <c:v>-1.9776950000959914E-2</c:v>
                </c:pt>
                <c:pt idx="135">
                  <c:v>-1.6926950003835373E-2</c:v>
                </c:pt>
                <c:pt idx="136">
                  <c:v>-1.2936350001837127E-2</c:v>
                </c:pt>
                <c:pt idx="137">
                  <c:v>-1.446754999778932E-2</c:v>
                </c:pt>
                <c:pt idx="138">
                  <c:v>-1.9953800001530908E-2</c:v>
                </c:pt>
                <c:pt idx="139">
                  <c:v>-2.2126399999251589E-2</c:v>
                </c:pt>
                <c:pt idx="140">
                  <c:v>-2.0946399999957066E-2</c:v>
                </c:pt>
                <c:pt idx="141">
                  <c:v>-2.1689999994123355E-2</c:v>
                </c:pt>
                <c:pt idx="142">
                  <c:v>-2.1139999997103587E-2</c:v>
                </c:pt>
                <c:pt idx="143">
                  <c:v>-2.2602049997658469E-2</c:v>
                </c:pt>
                <c:pt idx="144">
                  <c:v>-2.2252049995586276E-2</c:v>
                </c:pt>
                <c:pt idx="145">
                  <c:v>-2.0915649991366081E-2</c:v>
                </c:pt>
                <c:pt idx="146">
                  <c:v>-1.9735649999347515E-2</c:v>
                </c:pt>
                <c:pt idx="147">
                  <c:v>-2.3213599997689016E-2</c:v>
                </c:pt>
                <c:pt idx="148">
                  <c:v>-2.3003599999356084E-2</c:v>
                </c:pt>
                <c:pt idx="149">
                  <c:v>-2.2647199992206879E-2</c:v>
                </c:pt>
                <c:pt idx="150">
                  <c:v>-2.0906400000967551E-2</c:v>
                </c:pt>
                <c:pt idx="151">
                  <c:v>-4.9394399997254368E-2</c:v>
                </c:pt>
                <c:pt idx="152">
                  <c:v>-6.1888999996881466E-2</c:v>
                </c:pt>
                <c:pt idx="153">
                  <c:v>-6.0262349994445685E-2</c:v>
                </c:pt>
                <c:pt idx="154">
                  <c:v>-6.0454149992438033E-2</c:v>
                </c:pt>
                <c:pt idx="155">
                  <c:v>-6.4083800003572833E-2</c:v>
                </c:pt>
                <c:pt idx="156">
                  <c:v>-8.2969800001592375E-2</c:v>
                </c:pt>
                <c:pt idx="157">
                  <c:v>-8.2659799998509698E-2</c:v>
                </c:pt>
                <c:pt idx="158">
                  <c:v>-8.7476449996756855E-2</c:v>
                </c:pt>
                <c:pt idx="159">
                  <c:v>-8.368625000002794E-2</c:v>
                </c:pt>
                <c:pt idx="160">
                  <c:v>-8.5943199999746867E-2</c:v>
                </c:pt>
                <c:pt idx="161">
                  <c:v>9.5237800000177231E-2</c:v>
                </c:pt>
                <c:pt idx="162">
                  <c:v>9.3246000004000962E-2</c:v>
                </c:pt>
                <c:pt idx="163">
                  <c:v>-0.10241105000022799</c:v>
                </c:pt>
                <c:pt idx="164">
                  <c:v>-0.10423045000061393</c:v>
                </c:pt>
                <c:pt idx="165">
                  <c:v>-0.11045975000160979</c:v>
                </c:pt>
                <c:pt idx="166">
                  <c:v>-0.11135839999769814</c:v>
                </c:pt>
                <c:pt idx="167">
                  <c:v>-0.10931534999690484</c:v>
                </c:pt>
                <c:pt idx="168">
                  <c:v>0.10560095000255387</c:v>
                </c:pt>
                <c:pt idx="169">
                  <c:v>-7.366090000141412E-2</c:v>
                </c:pt>
                <c:pt idx="170">
                  <c:v>-7.2364550003840122E-2</c:v>
                </c:pt>
                <c:pt idx="171">
                  <c:v>-7.6446099999884609E-2</c:v>
                </c:pt>
                <c:pt idx="172">
                  <c:v>-7.6469499996164814E-2</c:v>
                </c:pt>
                <c:pt idx="173">
                  <c:v>-7.3434649995760992E-2</c:v>
                </c:pt>
                <c:pt idx="174">
                  <c:v>-7.3107999996864237E-2</c:v>
                </c:pt>
                <c:pt idx="182">
                  <c:v>-8.1470299999637064E-2</c:v>
                </c:pt>
                <c:pt idx="183">
                  <c:v>-8.6965999995300081E-2</c:v>
                </c:pt>
                <c:pt idx="184">
                  <c:v>-8.6965999995300081E-2</c:v>
                </c:pt>
                <c:pt idx="185">
                  <c:v>-0.10359104999952251</c:v>
                </c:pt>
                <c:pt idx="186">
                  <c:v>-0.10630585000035353</c:v>
                </c:pt>
                <c:pt idx="187">
                  <c:v>-0.11054439999861643</c:v>
                </c:pt>
                <c:pt idx="188">
                  <c:v>-0.10925775000214344</c:v>
                </c:pt>
                <c:pt idx="189">
                  <c:v>-0.11439324999810196</c:v>
                </c:pt>
                <c:pt idx="190">
                  <c:v>0.11252900000545196</c:v>
                </c:pt>
                <c:pt idx="191">
                  <c:v>0.11474220000673085</c:v>
                </c:pt>
                <c:pt idx="192">
                  <c:v>-0.11165614999481477</c:v>
                </c:pt>
                <c:pt idx="193">
                  <c:v>0.11124474999814993</c:v>
                </c:pt>
                <c:pt idx="194">
                  <c:v>0.11124474999814993</c:v>
                </c:pt>
                <c:pt idx="195">
                  <c:v>-0.11076830000092741</c:v>
                </c:pt>
                <c:pt idx="196">
                  <c:v>9.0501350001432002E-2</c:v>
                </c:pt>
                <c:pt idx="197">
                  <c:v>8.7998000002698973E-2</c:v>
                </c:pt>
                <c:pt idx="198">
                  <c:v>9.515195000130916E-2</c:v>
                </c:pt>
                <c:pt idx="199">
                  <c:v>9.6191950004140381E-2</c:v>
                </c:pt>
                <c:pt idx="200">
                  <c:v>9.5335250000061933E-2</c:v>
                </c:pt>
                <c:pt idx="201">
                  <c:v>9.5905250003852416E-2</c:v>
                </c:pt>
                <c:pt idx="202">
                  <c:v>9.6215249999659136E-2</c:v>
                </c:pt>
                <c:pt idx="203">
                  <c:v>9.7267299999657553E-2</c:v>
                </c:pt>
                <c:pt idx="204">
                  <c:v>0.10061729999870295</c:v>
                </c:pt>
                <c:pt idx="205">
                  <c:v>9.862520000024233E-2</c:v>
                </c:pt>
                <c:pt idx="206">
                  <c:v>9.8745200004486833E-2</c:v>
                </c:pt>
                <c:pt idx="207">
                  <c:v>9.5591550001699943E-2</c:v>
                </c:pt>
                <c:pt idx="208">
                  <c:v>9.6411550002812874E-2</c:v>
                </c:pt>
                <c:pt idx="222">
                  <c:v>9.2751899857830722E-2</c:v>
                </c:pt>
                <c:pt idx="223">
                  <c:v>8.8485450003645383E-2</c:v>
                </c:pt>
                <c:pt idx="224">
                  <c:v>9.0997300001617987E-2</c:v>
                </c:pt>
                <c:pt idx="225">
                  <c:v>9.0958799999498297E-2</c:v>
                </c:pt>
                <c:pt idx="226">
                  <c:v>8.7375650000467431E-2</c:v>
                </c:pt>
                <c:pt idx="227">
                  <c:v>8.9197300003434066E-2</c:v>
                </c:pt>
                <c:pt idx="228">
                  <c:v>8.7194300002011005E-2</c:v>
                </c:pt>
                <c:pt idx="229">
                  <c:v>9.1541950001555961E-2</c:v>
                </c:pt>
                <c:pt idx="230">
                  <c:v>9.1911950003122911E-2</c:v>
                </c:pt>
                <c:pt idx="231">
                  <c:v>9.2381950002163649E-2</c:v>
                </c:pt>
                <c:pt idx="232">
                  <c:v>9.1065400003571995E-2</c:v>
                </c:pt>
                <c:pt idx="233">
                  <c:v>8.6793400005262811E-2</c:v>
                </c:pt>
                <c:pt idx="234">
                  <c:v>8.9173400003346615E-2</c:v>
                </c:pt>
                <c:pt idx="235">
                  <c:v>8.3073349996993784E-2</c:v>
                </c:pt>
                <c:pt idx="236">
                  <c:v>8.1579649995546788E-2</c:v>
                </c:pt>
                <c:pt idx="237">
                  <c:v>9.2751900003349874E-2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4-4A27-9D3D-FFC98038EBF4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(2)'!$L$21:$L$843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4-4A27-9D3D-FFC98038EBF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(2)'!$M$21:$M$843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4-4A27-9D3D-FFC98038EBF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(2)'!$N$21:$N$843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4-4A27-9D3D-FFC98038EBF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 (2)'!$W$2:$W$19</c:f>
              <c:numCache>
                <c:formatCode>General</c:formatCode>
                <c:ptCount val="18"/>
                <c:pt idx="0">
                  <c:v>-3.8081165496856575E-3</c:v>
                </c:pt>
                <c:pt idx="1">
                  <c:v>-1.1274664892519074E-2</c:v>
                </c:pt>
                <c:pt idx="2">
                  <c:v>-1.9129225411598425E-2</c:v>
                </c:pt>
                <c:pt idx="3">
                  <c:v>-2.7371798106923709E-2</c:v>
                </c:pt>
                <c:pt idx="4">
                  <c:v>-3.6002382978494916E-2</c:v>
                </c:pt>
                <c:pt idx="5">
                  <c:v>-4.5020980026312059E-2</c:v>
                </c:pt>
                <c:pt idx="6">
                  <c:v>-5.4427589250375143E-2</c:v>
                </c:pt>
                <c:pt idx="7">
                  <c:v>-6.4222210650684147E-2</c:v>
                </c:pt>
                <c:pt idx="8">
                  <c:v>-7.4404844227239086E-2</c:v>
                </c:pt>
                <c:pt idx="9">
                  <c:v>-8.4975489980039953E-2</c:v>
                </c:pt>
                <c:pt idx="10">
                  <c:v>-9.5934147909086748E-2</c:v>
                </c:pt>
                <c:pt idx="11">
                  <c:v>-0.10728081801437947</c:v>
                </c:pt>
                <c:pt idx="12">
                  <c:v>-0.11901550029591815</c:v>
                </c:pt>
                <c:pt idx="13">
                  <c:v>-0.13113819475370272</c:v>
                </c:pt>
                <c:pt idx="14">
                  <c:v>-0.14364890138773329</c:v>
                </c:pt>
                <c:pt idx="15">
                  <c:v>-0.15654762019800972</c:v>
                </c:pt>
                <c:pt idx="16">
                  <c:v>-0.16983435118453211</c:v>
                </c:pt>
                <c:pt idx="17">
                  <c:v>-0.18350909434730042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4-4A27-9D3D-FFC98038EBF4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(2)'!$R$21:$R$843</c:f>
              <c:numCache>
                <c:formatCode>General</c:formatCode>
                <c:ptCount val="823"/>
                <c:pt idx="50">
                  <c:v>-9.2717000006814487E-3</c:v>
                </c:pt>
                <c:pt idx="52">
                  <c:v>-1.6820700002426747E-2</c:v>
                </c:pt>
                <c:pt idx="53">
                  <c:v>-2.0182849999400787E-2</c:v>
                </c:pt>
                <c:pt idx="54">
                  <c:v>4.5329649998166133E-2</c:v>
                </c:pt>
                <c:pt idx="55">
                  <c:v>-1.7096700001275167E-2</c:v>
                </c:pt>
                <c:pt idx="56">
                  <c:v>-2.4540000013075769E-3</c:v>
                </c:pt>
                <c:pt idx="57">
                  <c:v>-9.1216449996863957E-2</c:v>
                </c:pt>
                <c:pt idx="58">
                  <c:v>6.0184000030858442E-3</c:v>
                </c:pt>
                <c:pt idx="59">
                  <c:v>1.9624600005045068E-2</c:v>
                </c:pt>
                <c:pt idx="60">
                  <c:v>4.7634850001486484E-2</c:v>
                </c:pt>
                <c:pt idx="61">
                  <c:v>4.5414400003210176E-2</c:v>
                </c:pt>
                <c:pt idx="62">
                  <c:v>-2.040100000158418E-3</c:v>
                </c:pt>
                <c:pt idx="63">
                  <c:v>-2.6906999992206693E-3</c:v>
                </c:pt>
                <c:pt idx="64">
                  <c:v>-2.0629200000257697E-2</c:v>
                </c:pt>
                <c:pt idx="124">
                  <c:v>-2.7770199994847644E-2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34-4A27-9D3D-FFC98038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0360"/>
        <c:axId val="1"/>
      </c:scatterChart>
      <c:valAx>
        <c:axId val="660620360"/>
        <c:scaling>
          <c:orientation val="minMax"/>
          <c:max val="40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6946866935750671"/>
              <c:y val="0.87462686567164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0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25785012167597"/>
          <c:y val="0.92537313432835822"/>
          <c:w val="0.64005690465162424"/>
          <c:h val="5.9701492537313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1b.  CN And -- [41577.297, 0.4627959]</a:t>
            </a:r>
          </a:p>
        </c:rich>
      </c:tx>
      <c:layout>
        <c:manualLayout>
          <c:xMode val="edge"/>
          <c:yMode val="edge"/>
          <c:x val="0.15732758620689655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6896551724138"/>
          <c:y val="0.14285765388068725"/>
          <c:w val="0.8318965517241379"/>
          <c:h val="0.70329921910492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(2)'!$G$21:$G$843</c:f>
              <c:numCache>
                <c:formatCode>General</c:formatCode>
                <c:ptCount val="823"/>
                <c:pt idx="0">
                  <c:v>-8.166785000503296E-2</c:v>
                </c:pt>
                <c:pt idx="1">
                  <c:v>-8.1322749996616039E-2</c:v>
                </c:pt>
                <c:pt idx="2">
                  <c:v>-8.262799999647541E-2</c:v>
                </c:pt>
                <c:pt idx="3">
                  <c:v>-8.1719800000428222E-2</c:v>
                </c:pt>
                <c:pt idx="4">
                  <c:v>-0.10161249999509891</c:v>
                </c:pt>
                <c:pt idx="5">
                  <c:v>9.1614950004441198E-2</c:v>
                </c:pt>
                <c:pt idx="6">
                  <c:v>-1.3410000246949494E-4</c:v>
                </c:pt>
                <c:pt idx="7">
                  <c:v>-1.88960000014049E-2</c:v>
                </c:pt>
                <c:pt idx="8">
                  <c:v>-8.4529000014299527E-3</c:v>
                </c:pt>
                <c:pt idx="9">
                  <c:v>1.1417100002290681E-2</c:v>
                </c:pt>
                <c:pt idx="10">
                  <c:v>2.0030300001963042E-2</c:v>
                </c:pt>
                <c:pt idx="11">
                  <c:v>7.3004000005312264E-3</c:v>
                </c:pt>
                <c:pt idx="12">
                  <c:v>-5.0248999978066422E-3</c:v>
                </c:pt>
                <c:pt idx="13">
                  <c:v>-1.8122699999366887E-2</c:v>
                </c:pt>
                <c:pt idx="14">
                  <c:v>-2.7775999988080002E-3</c:v>
                </c:pt>
                <c:pt idx="15">
                  <c:v>3.1497000003582798E-2</c:v>
                </c:pt>
                <c:pt idx="16">
                  <c:v>1.2150299997301772E-2</c:v>
                </c:pt>
                <c:pt idx="17">
                  <c:v>-2.6481599998078309E-2</c:v>
                </c:pt>
                <c:pt idx="18">
                  <c:v>-3.4707999948295765E-3</c:v>
                </c:pt>
                <c:pt idx="19">
                  <c:v>-1.2587499993969686E-2</c:v>
                </c:pt>
                <c:pt idx="20">
                  <c:v>1.7506200005300343E-2</c:v>
                </c:pt>
                <c:pt idx="21">
                  <c:v>9.9572000035550445E-3</c:v>
                </c:pt>
                <c:pt idx="22">
                  <c:v>-1.1927749997994397E-2</c:v>
                </c:pt>
                <c:pt idx="23">
                  <c:v>-1.1519549996592104E-2</c:v>
                </c:pt>
                <c:pt idx="24">
                  <c:v>-1.3128450002113823E-2</c:v>
                </c:pt>
                <c:pt idx="25">
                  <c:v>-1.1726400000043213E-2</c:v>
                </c:pt>
                <c:pt idx="26">
                  <c:v>-1.3610000001790468E-2</c:v>
                </c:pt>
                <c:pt idx="27">
                  <c:v>-1.1601799997151829E-2</c:v>
                </c:pt>
                <c:pt idx="28">
                  <c:v>-1.1996799999906216E-2</c:v>
                </c:pt>
                <c:pt idx="29">
                  <c:v>-3.4356349991867319E-2</c:v>
                </c:pt>
                <c:pt idx="30">
                  <c:v>-3.4056349992169999E-2</c:v>
                </c:pt>
                <c:pt idx="31">
                  <c:v>-3.185634999681497E-2</c:v>
                </c:pt>
                <c:pt idx="32">
                  <c:v>-3.7048149999463931E-2</c:v>
                </c:pt>
                <c:pt idx="33">
                  <c:v>-3.0148149999149609E-2</c:v>
                </c:pt>
                <c:pt idx="34">
                  <c:v>-3.4629699999641161E-2</c:v>
                </c:pt>
                <c:pt idx="35">
                  <c:v>-3.3929700002772734E-2</c:v>
                </c:pt>
                <c:pt idx="36">
                  <c:v>-3.2429699997010175E-2</c:v>
                </c:pt>
                <c:pt idx="37">
                  <c:v>-2.3297899999306537E-2</c:v>
                </c:pt>
                <c:pt idx="38">
                  <c:v>-0.11241624999820488</c:v>
                </c:pt>
                <c:pt idx="39">
                  <c:v>9.4685550000576768E-2</c:v>
                </c:pt>
                <c:pt idx="40">
                  <c:v>9.5620400003099348E-2</c:v>
                </c:pt>
                <c:pt idx="41">
                  <c:v>9.6322450001025572E-2</c:v>
                </c:pt>
                <c:pt idx="42">
                  <c:v>-1.7430699997930788E-2</c:v>
                </c:pt>
                <c:pt idx="43">
                  <c:v>-3.1272299995180219E-2</c:v>
                </c:pt>
                <c:pt idx="44">
                  <c:v>-3.0972299995482899E-2</c:v>
                </c:pt>
                <c:pt idx="45">
                  <c:v>-3.7254099996061996E-2</c:v>
                </c:pt>
                <c:pt idx="46">
                  <c:v>-3.5854099995049182E-2</c:v>
                </c:pt>
                <c:pt idx="47">
                  <c:v>-3.7047600002551917E-2</c:v>
                </c:pt>
                <c:pt idx="48">
                  <c:v>-3.3247600003960542E-2</c:v>
                </c:pt>
                <c:pt idx="49">
                  <c:v>-3.4332399998675101E-2</c:v>
                </c:pt>
                <c:pt idx="51">
                  <c:v>-6.2982200004626065E-2</c:v>
                </c:pt>
                <c:pt idx="62">
                  <c:v>-2.040100000158418E-3</c:v>
                </c:pt>
                <c:pt idx="65">
                  <c:v>-2.4542999999539461E-2</c:v>
                </c:pt>
                <c:pt idx="66">
                  <c:v>-4.5584999970742501E-3</c:v>
                </c:pt>
                <c:pt idx="67">
                  <c:v>-7.4275300001318101E-2</c:v>
                </c:pt>
                <c:pt idx="68">
                  <c:v>-0.10632584999984829</c:v>
                </c:pt>
                <c:pt idx="69">
                  <c:v>-0.1105844000048819</c:v>
                </c:pt>
                <c:pt idx="70">
                  <c:v>-2.2106399999756832E-2</c:v>
                </c:pt>
                <c:pt idx="71">
                  <c:v>-2.2894200003065635E-2</c:v>
                </c:pt>
                <c:pt idx="72">
                  <c:v>0</c:v>
                </c:pt>
                <c:pt idx="73">
                  <c:v>-8.301979999669129E-2</c:v>
                </c:pt>
                <c:pt idx="74">
                  <c:v>7.2673000031500123E-3</c:v>
                </c:pt>
                <c:pt idx="75">
                  <c:v>1.267550000193296E-2</c:v>
                </c:pt>
                <c:pt idx="76">
                  <c:v>1.8350199999986216E-2</c:v>
                </c:pt>
                <c:pt idx="77">
                  <c:v>2.8008500012219884E-3</c:v>
                </c:pt>
                <c:pt idx="78">
                  <c:v>1.2617250002222136E-2</c:v>
                </c:pt>
                <c:pt idx="79">
                  <c:v>-4.1051000007428229E-3</c:v>
                </c:pt>
                <c:pt idx="80">
                  <c:v>9.1679000033764169E-3</c:v>
                </c:pt>
                <c:pt idx="81">
                  <c:v>-8.9034999837167561E-4</c:v>
                </c:pt>
                <c:pt idx="82">
                  <c:v>2.9599000044981949E-3</c:v>
                </c:pt>
                <c:pt idx="83">
                  <c:v>6.3681000028736889E-3</c:v>
                </c:pt>
                <c:pt idx="84">
                  <c:v>1.178654999966966E-2</c:v>
                </c:pt>
                <c:pt idx="85">
                  <c:v>-5.2031999948667362E-3</c:v>
                </c:pt>
                <c:pt idx="86">
                  <c:v>6.9845499965595081E-3</c:v>
                </c:pt>
                <c:pt idx="87">
                  <c:v>5.7711000044946559E-3</c:v>
                </c:pt>
                <c:pt idx="88">
                  <c:v>-5.5327999943983741E-3</c:v>
                </c:pt>
                <c:pt idx="89">
                  <c:v>1.0329650001949631E-2</c:v>
                </c:pt>
                <c:pt idx="90">
                  <c:v>7.9033000001800247E-3</c:v>
                </c:pt>
                <c:pt idx="91">
                  <c:v>-2.2963600000366569E-2</c:v>
                </c:pt>
                <c:pt idx="92">
                  <c:v>-2.1089999994728714E-2</c:v>
                </c:pt>
                <c:pt idx="93">
                  <c:v>-2.0865649996267166E-2</c:v>
                </c:pt>
                <c:pt idx="94">
                  <c:v>-1.9765649994951673E-2</c:v>
                </c:pt>
                <c:pt idx="95">
                  <c:v>-2.3163599995314144E-2</c:v>
                </c:pt>
                <c:pt idx="96">
                  <c:v>-7.5220300001092255E-2</c:v>
                </c:pt>
                <c:pt idx="97">
                  <c:v>-8.5639799995988142E-2</c:v>
                </c:pt>
                <c:pt idx="98">
                  <c:v>-8.6329749996366445E-2</c:v>
                </c:pt>
                <c:pt idx="99">
                  <c:v>-9.0027699996426236E-2</c:v>
                </c:pt>
                <c:pt idx="100">
                  <c:v>-9.0172999996866565E-2</c:v>
                </c:pt>
                <c:pt idx="101">
                  <c:v>-8.96736999929999E-2</c:v>
                </c:pt>
                <c:pt idx="102">
                  <c:v>-8.3154350002587307E-2</c:v>
                </c:pt>
                <c:pt idx="103">
                  <c:v>-9.9174299997685011E-2</c:v>
                </c:pt>
                <c:pt idx="104">
                  <c:v>-8.96736999929999E-2</c:v>
                </c:pt>
                <c:pt idx="105">
                  <c:v>-0.10381955000048038</c:v>
                </c:pt>
                <c:pt idx="106">
                  <c:v>-0.10527374999946915</c:v>
                </c:pt>
                <c:pt idx="107">
                  <c:v>-0.10959215000184486</c:v>
                </c:pt>
                <c:pt idx="108">
                  <c:v>-0.10973224999906961</c:v>
                </c:pt>
                <c:pt idx="109">
                  <c:v>-0.11092634999658912</c:v>
                </c:pt>
                <c:pt idx="110">
                  <c:v>0.11451710000255844</c:v>
                </c:pt>
                <c:pt idx="111">
                  <c:v>0.11163554999802727</c:v>
                </c:pt>
                <c:pt idx="112">
                  <c:v>0.1004495000015595</c:v>
                </c:pt>
                <c:pt idx="113">
                  <c:v>0.11440840000432217</c:v>
                </c:pt>
                <c:pt idx="114">
                  <c:v>-4.400649995659478E-3</c:v>
                </c:pt>
                <c:pt idx="115">
                  <c:v>-2.0006499980809167E-3</c:v>
                </c:pt>
                <c:pt idx="116">
                  <c:v>-1.1739999972633086E-3</c:v>
                </c:pt>
                <c:pt idx="117">
                  <c:v>-6.739999953424558E-4</c:v>
                </c:pt>
                <c:pt idx="118">
                  <c:v>-3.6860999971395358E-3</c:v>
                </c:pt>
                <c:pt idx="119">
                  <c:v>-2.186099998652935E-3</c:v>
                </c:pt>
                <c:pt idx="120">
                  <c:v>-2.6778999963426031E-3</c:v>
                </c:pt>
                <c:pt idx="121">
                  <c:v>-2.2778999918955378E-3</c:v>
                </c:pt>
                <c:pt idx="122">
                  <c:v>-5.9794999833684415E-4</c:v>
                </c:pt>
                <c:pt idx="123">
                  <c:v>-1.9795000116573647E-4</c:v>
                </c:pt>
                <c:pt idx="125">
                  <c:v>-1.0290250000252854E-2</c:v>
                </c:pt>
                <c:pt idx="126">
                  <c:v>-1.0860649999813177E-2</c:v>
                </c:pt>
                <c:pt idx="127">
                  <c:v>-1.2047149997670203E-2</c:v>
                </c:pt>
                <c:pt idx="128">
                  <c:v>-1.3868800000636838E-2</c:v>
                </c:pt>
                <c:pt idx="129">
                  <c:v>-1.3884899999538902E-2</c:v>
                </c:pt>
                <c:pt idx="130">
                  <c:v>-1.2784899998223409E-2</c:v>
                </c:pt>
                <c:pt idx="131">
                  <c:v>-1.612829999794485E-2</c:v>
                </c:pt>
                <c:pt idx="132">
                  <c:v>-1.4828299994405825E-2</c:v>
                </c:pt>
                <c:pt idx="133">
                  <c:v>-1.1278299993136898E-2</c:v>
                </c:pt>
                <c:pt idx="134">
                  <c:v>-1.9776950000959914E-2</c:v>
                </c:pt>
                <c:pt idx="135">
                  <c:v>-1.6926950003835373E-2</c:v>
                </c:pt>
                <c:pt idx="136">
                  <c:v>-1.2936350001837127E-2</c:v>
                </c:pt>
                <c:pt idx="137">
                  <c:v>-1.446754999778932E-2</c:v>
                </c:pt>
                <c:pt idx="138">
                  <c:v>-1.9953800001530908E-2</c:v>
                </c:pt>
                <c:pt idx="139">
                  <c:v>-2.2126399999251589E-2</c:v>
                </c:pt>
                <c:pt idx="140">
                  <c:v>-2.0946399999957066E-2</c:v>
                </c:pt>
                <c:pt idx="141">
                  <c:v>-2.1689999994123355E-2</c:v>
                </c:pt>
                <c:pt idx="142">
                  <c:v>-2.1139999997103587E-2</c:v>
                </c:pt>
                <c:pt idx="143">
                  <c:v>-2.2602049997658469E-2</c:v>
                </c:pt>
                <c:pt idx="144">
                  <c:v>-2.2252049995586276E-2</c:v>
                </c:pt>
                <c:pt idx="145">
                  <c:v>-2.0915649991366081E-2</c:v>
                </c:pt>
                <c:pt idx="146">
                  <c:v>-1.9735649999347515E-2</c:v>
                </c:pt>
                <c:pt idx="147">
                  <c:v>-2.3213599997689016E-2</c:v>
                </c:pt>
                <c:pt idx="148">
                  <c:v>-2.3003599999356084E-2</c:v>
                </c:pt>
                <c:pt idx="149">
                  <c:v>-2.2647199992206879E-2</c:v>
                </c:pt>
                <c:pt idx="150">
                  <c:v>-2.0906400000967551E-2</c:v>
                </c:pt>
                <c:pt idx="151">
                  <c:v>-4.9394399997254368E-2</c:v>
                </c:pt>
                <c:pt idx="152">
                  <c:v>-6.1888999996881466E-2</c:v>
                </c:pt>
                <c:pt idx="153">
                  <c:v>-6.0262349994445685E-2</c:v>
                </c:pt>
                <c:pt idx="154">
                  <c:v>-6.0454149992438033E-2</c:v>
                </c:pt>
                <c:pt idx="155">
                  <c:v>-6.4083800003572833E-2</c:v>
                </c:pt>
                <c:pt idx="156">
                  <c:v>-8.2969800001592375E-2</c:v>
                </c:pt>
                <c:pt idx="157">
                  <c:v>-8.2659799998509698E-2</c:v>
                </c:pt>
                <c:pt idx="158">
                  <c:v>-8.7476449996756855E-2</c:v>
                </c:pt>
                <c:pt idx="159">
                  <c:v>-8.368625000002794E-2</c:v>
                </c:pt>
                <c:pt idx="160">
                  <c:v>-8.5943199999746867E-2</c:v>
                </c:pt>
                <c:pt idx="161">
                  <c:v>9.5237800000177231E-2</c:v>
                </c:pt>
                <c:pt idx="162">
                  <c:v>9.3246000004000962E-2</c:v>
                </c:pt>
                <c:pt idx="163">
                  <c:v>-0.10241105000022799</c:v>
                </c:pt>
                <c:pt idx="164">
                  <c:v>-0.10423045000061393</c:v>
                </c:pt>
                <c:pt idx="165">
                  <c:v>-0.11045975000160979</c:v>
                </c:pt>
                <c:pt idx="166">
                  <c:v>-0.11135839999769814</c:v>
                </c:pt>
                <c:pt idx="167">
                  <c:v>-0.10931534999690484</c:v>
                </c:pt>
                <c:pt idx="168">
                  <c:v>0.10560095000255387</c:v>
                </c:pt>
                <c:pt idx="169">
                  <c:v>-7.366090000141412E-2</c:v>
                </c:pt>
                <c:pt idx="170">
                  <c:v>-7.2364550003840122E-2</c:v>
                </c:pt>
                <c:pt idx="171">
                  <c:v>-7.6446099999884609E-2</c:v>
                </c:pt>
                <c:pt idx="172">
                  <c:v>-7.6469499996164814E-2</c:v>
                </c:pt>
                <c:pt idx="173">
                  <c:v>-7.3434649995760992E-2</c:v>
                </c:pt>
                <c:pt idx="174">
                  <c:v>-7.3107999996864237E-2</c:v>
                </c:pt>
                <c:pt idx="175">
                  <c:v>-6.5706999957910739E-3</c:v>
                </c:pt>
                <c:pt idx="176">
                  <c:v>-7.2426999977324158E-3</c:v>
                </c:pt>
                <c:pt idx="177">
                  <c:v>-4.59999999293359E-3</c:v>
                </c:pt>
                <c:pt idx="178">
                  <c:v>-4.5384999975794926E-3</c:v>
                </c:pt>
                <c:pt idx="179">
                  <c:v>-1.2584299998707138E-2</c:v>
                </c:pt>
                <c:pt idx="180">
                  <c:v>-1.5400999982375652E-3</c:v>
                </c:pt>
                <c:pt idx="181">
                  <c:v>1.2045999996189494E-2</c:v>
                </c:pt>
                <c:pt idx="182">
                  <c:v>-8.1470299999637064E-2</c:v>
                </c:pt>
                <c:pt idx="183">
                  <c:v>-8.6965999995300081E-2</c:v>
                </c:pt>
                <c:pt idx="184">
                  <c:v>-8.6965999995300081E-2</c:v>
                </c:pt>
                <c:pt idx="185">
                  <c:v>-0.10359104999952251</c:v>
                </c:pt>
                <c:pt idx="186">
                  <c:v>-0.10630585000035353</c:v>
                </c:pt>
                <c:pt idx="187">
                  <c:v>-0.11054439999861643</c:v>
                </c:pt>
                <c:pt idx="188">
                  <c:v>-0.10925775000214344</c:v>
                </c:pt>
                <c:pt idx="189">
                  <c:v>-0.11439324999810196</c:v>
                </c:pt>
                <c:pt idx="190">
                  <c:v>0.11252900000545196</c:v>
                </c:pt>
                <c:pt idx="191">
                  <c:v>0.11474220000673085</c:v>
                </c:pt>
                <c:pt idx="192">
                  <c:v>-0.11165614999481477</c:v>
                </c:pt>
                <c:pt idx="193">
                  <c:v>0.11124474999814993</c:v>
                </c:pt>
                <c:pt idx="194">
                  <c:v>0.11124474999814993</c:v>
                </c:pt>
                <c:pt idx="195">
                  <c:v>-0.11076830000092741</c:v>
                </c:pt>
                <c:pt idx="196">
                  <c:v>9.0501350001432002E-2</c:v>
                </c:pt>
                <c:pt idx="197">
                  <c:v>8.7998000002698973E-2</c:v>
                </c:pt>
                <c:pt idx="198">
                  <c:v>9.515195000130916E-2</c:v>
                </c:pt>
                <c:pt idx="199">
                  <c:v>9.6191950004140381E-2</c:v>
                </c:pt>
                <c:pt idx="200">
                  <c:v>9.5335250000061933E-2</c:v>
                </c:pt>
                <c:pt idx="201">
                  <c:v>9.5905250003852416E-2</c:v>
                </c:pt>
                <c:pt idx="202">
                  <c:v>9.6215249999659136E-2</c:v>
                </c:pt>
                <c:pt idx="203">
                  <c:v>9.7267299999657553E-2</c:v>
                </c:pt>
                <c:pt idx="204">
                  <c:v>0.10061729999870295</c:v>
                </c:pt>
                <c:pt idx="205">
                  <c:v>9.862520000024233E-2</c:v>
                </c:pt>
                <c:pt idx="206">
                  <c:v>9.8745200004486833E-2</c:v>
                </c:pt>
                <c:pt idx="207">
                  <c:v>9.5591550001699943E-2</c:v>
                </c:pt>
                <c:pt idx="208">
                  <c:v>9.6411550002812874E-2</c:v>
                </c:pt>
                <c:pt idx="209">
                  <c:v>-7.4143300000287127E-2</c:v>
                </c:pt>
                <c:pt idx="210">
                  <c:v>0.11119474999577506</c:v>
                </c:pt>
                <c:pt idx="211">
                  <c:v>0.11119474999577506</c:v>
                </c:pt>
                <c:pt idx="212">
                  <c:v>-1.3093199995637406E-2</c:v>
                </c:pt>
                <c:pt idx="213">
                  <c:v>-1.8703699999605305E-2</c:v>
                </c:pt>
                <c:pt idx="214">
                  <c:v>6.0397999986889772E-3</c:v>
                </c:pt>
                <c:pt idx="215">
                  <c:v>-1.1425999997300096E-2</c:v>
                </c:pt>
                <c:pt idx="216">
                  <c:v>-1.2280899994948413E-2</c:v>
                </c:pt>
                <c:pt idx="217">
                  <c:v>-1.1574299998756032E-2</c:v>
                </c:pt>
                <c:pt idx="218">
                  <c:v>-1.1960199997702148E-2</c:v>
                </c:pt>
                <c:pt idx="219">
                  <c:v>-2.2582049998163711E-2</c:v>
                </c:pt>
                <c:pt idx="220">
                  <c:v>-2.2282049998466391E-2</c:v>
                </c:pt>
                <c:pt idx="221">
                  <c:v>-0.11535749999893596</c:v>
                </c:pt>
                <c:pt idx="222">
                  <c:v>9.2751899857830722E-2</c:v>
                </c:pt>
                <c:pt idx="223">
                  <c:v>8.8485450003645383E-2</c:v>
                </c:pt>
                <c:pt idx="224">
                  <c:v>9.0997300001617987E-2</c:v>
                </c:pt>
                <c:pt idx="225">
                  <c:v>9.0958799999498297E-2</c:v>
                </c:pt>
                <c:pt idx="226">
                  <c:v>8.7375650000467431E-2</c:v>
                </c:pt>
                <c:pt idx="227">
                  <c:v>8.9197300003434066E-2</c:v>
                </c:pt>
                <c:pt idx="228">
                  <c:v>8.7194300002011005E-2</c:v>
                </c:pt>
                <c:pt idx="229">
                  <c:v>9.1541950001555961E-2</c:v>
                </c:pt>
                <c:pt idx="230">
                  <c:v>9.1911950003122911E-2</c:v>
                </c:pt>
                <c:pt idx="231">
                  <c:v>9.2381950002163649E-2</c:v>
                </c:pt>
                <c:pt idx="232">
                  <c:v>9.1065400003571995E-2</c:v>
                </c:pt>
                <c:pt idx="233">
                  <c:v>8.6793400005262811E-2</c:v>
                </c:pt>
                <c:pt idx="234">
                  <c:v>8.9173400003346615E-2</c:v>
                </c:pt>
                <c:pt idx="235">
                  <c:v>8.3073349996993784E-2</c:v>
                </c:pt>
                <c:pt idx="236">
                  <c:v>8.1579649995546788E-2</c:v>
                </c:pt>
                <c:pt idx="237">
                  <c:v>9.2751900003349874E-2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56-420B-9335-4C7A6485ECD9}"/>
            </c:ext>
          </c:extLst>
        </c:ser>
        <c:ser>
          <c:idx val="7"/>
          <c:order val="1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 (2)'!$W$2:$W$19</c:f>
              <c:numCache>
                <c:formatCode>General</c:formatCode>
                <c:ptCount val="18"/>
                <c:pt idx="0">
                  <c:v>-3.8081165496856575E-3</c:v>
                </c:pt>
                <c:pt idx="1">
                  <c:v>-1.1274664892519074E-2</c:v>
                </c:pt>
                <c:pt idx="2">
                  <c:v>-1.9129225411598425E-2</c:v>
                </c:pt>
                <c:pt idx="3">
                  <c:v>-2.7371798106923709E-2</c:v>
                </c:pt>
                <c:pt idx="4">
                  <c:v>-3.6002382978494916E-2</c:v>
                </c:pt>
                <c:pt idx="5">
                  <c:v>-4.5020980026312059E-2</c:v>
                </c:pt>
                <c:pt idx="6">
                  <c:v>-5.4427589250375143E-2</c:v>
                </c:pt>
                <c:pt idx="7">
                  <c:v>-6.4222210650684147E-2</c:v>
                </c:pt>
                <c:pt idx="8">
                  <c:v>-7.4404844227239086E-2</c:v>
                </c:pt>
                <c:pt idx="9">
                  <c:v>-8.4975489980039953E-2</c:v>
                </c:pt>
                <c:pt idx="10">
                  <c:v>-9.5934147909086748E-2</c:v>
                </c:pt>
                <c:pt idx="11">
                  <c:v>-0.10728081801437947</c:v>
                </c:pt>
                <c:pt idx="12">
                  <c:v>-0.11901550029591815</c:v>
                </c:pt>
                <c:pt idx="13">
                  <c:v>-0.13113819475370272</c:v>
                </c:pt>
                <c:pt idx="14">
                  <c:v>-0.14364890138773329</c:v>
                </c:pt>
                <c:pt idx="15">
                  <c:v>-0.15654762019800972</c:v>
                </c:pt>
                <c:pt idx="16">
                  <c:v>-0.16983435118453211</c:v>
                </c:pt>
                <c:pt idx="17">
                  <c:v>-0.18350909434730042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56-420B-9335-4C7A6485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2656"/>
        <c:axId val="1"/>
      </c:scatterChart>
      <c:valAx>
        <c:axId val="660622656"/>
        <c:scaling>
          <c:orientation val="minMax"/>
          <c:max val="3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265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 {41577.297, 0.4627959]</a:t>
            </a:r>
          </a:p>
        </c:rich>
      </c:tx>
      <c:layout>
        <c:manualLayout>
          <c:xMode val="edge"/>
          <c:yMode val="edge"/>
          <c:x val="0.28476821192052981"/>
          <c:y val="1.558441558441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092715231788075E-2"/>
          <c:y val="0.10389623566385407"/>
          <c:w val="0.88079470198675491"/>
          <c:h val="0.750650302671345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(2)'!$H$21:$H$843</c:f>
              <c:numCache>
                <c:formatCode>General</c:formatCode>
                <c:ptCount val="823"/>
                <c:pt idx="6">
                  <c:v>-1.3410000246949494E-4</c:v>
                </c:pt>
                <c:pt idx="7">
                  <c:v>-1.88960000014049E-2</c:v>
                </c:pt>
                <c:pt idx="8">
                  <c:v>-8.4529000014299527E-3</c:v>
                </c:pt>
                <c:pt idx="9">
                  <c:v>1.1417100002290681E-2</c:v>
                </c:pt>
                <c:pt idx="10">
                  <c:v>2.0030300001963042E-2</c:v>
                </c:pt>
                <c:pt idx="11">
                  <c:v>7.3004000005312264E-3</c:v>
                </c:pt>
                <c:pt idx="12">
                  <c:v>-5.0248999978066422E-3</c:v>
                </c:pt>
                <c:pt idx="13">
                  <c:v>-1.8122699999366887E-2</c:v>
                </c:pt>
                <c:pt idx="14">
                  <c:v>-2.7775999988080002E-3</c:v>
                </c:pt>
                <c:pt idx="15">
                  <c:v>3.1497000003582798E-2</c:v>
                </c:pt>
                <c:pt idx="16">
                  <c:v>1.2150299997301772E-2</c:v>
                </c:pt>
                <c:pt idx="17">
                  <c:v>-2.6481599998078309E-2</c:v>
                </c:pt>
                <c:pt idx="18">
                  <c:v>-3.4707999948295765E-3</c:v>
                </c:pt>
                <c:pt idx="19">
                  <c:v>-1.2587499993969686E-2</c:v>
                </c:pt>
                <c:pt idx="20">
                  <c:v>1.7506200005300343E-2</c:v>
                </c:pt>
                <c:pt idx="21">
                  <c:v>9.9572000035550445E-3</c:v>
                </c:pt>
                <c:pt idx="22">
                  <c:v>-1.1927749997994397E-2</c:v>
                </c:pt>
                <c:pt idx="23">
                  <c:v>-1.1519549996592104E-2</c:v>
                </c:pt>
                <c:pt idx="24">
                  <c:v>-1.3128450002113823E-2</c:v>
                </c:pt>
                <c:pt idx="25">
                  <c:v>-1.1726400000043213E-2</c:v>
                </c:pt>
                <c:pt idx="26">
                  <c:v>-1.3610000001790468E-2</c:v>
                </c:pt>
                <c:pt idx="27">
                  <c:v>-1.1601799997151829E-2</c:v>
                </c:pt>
                <c:pt idx="28">
                  <c:v>-1.1996799999906216E-2</c:v>
                </c:pt>
                <c:pt idx="74">
                  <c:v>7.2673000031500123E-3</c:v>
                </c:pt>
                <c:pt idx="75">
                  <c:v>1.267550000193296E-2</c:v>
                </c:pt>
                <c:pt idx="76">
                  <c:v>1.8350199999986216E-2</c:v>
                </c:pt>
                <c:pt idx="77">
                  <c:v>2.8008500012219884E-3</c:v>
                </c:pt>
                <c:pt idx="78">
                  <c:v>1.2617250002222136E-2</c:v>
                </c:pt>
                <c:pt idx="79">
                  <c:v>-4.1051000007428229E-3</c:v>
                </c:pt>
                <c:pt idx="80">
                  <c:v>9.1679000033764169E-3</c:v>
                </c:pt>
                <c:pt idx="81">
                  <c:v>-8.9034999837167561E-4</c:v>
                </c:pt>
                <c:pt idx="82">
                  <c:v>2.9599000044981949E-3</c:v>
                </c:pt>
                <c:pt idx="83">
                  <c:v>6.3681000028736889E-3</c:v>
                </c:pt>
                <c:pt idx="84">
                  <c:v>1.178654999966966E-2</c:v>
                </c:pt>
                <c:pt idx="85">
                  <c:v>-5.2031999948667362E-3</c:v>
                </c:pt>
                <c:pt idx="86">
                  <c:v>6.9845499965595081E-3</c:v>
                </c:pt>
                <c:pt idx="87">
                  <c:v>5.7711000044946559E-3</c:v>
                </c:pt>
                <c:pt idx="88">
                  <c:v>-5.5327999943983741E-3</c:v>
                </c:pt>
                <c:pt idx="89">
                  <c:v>1.0329650001949631E-2</c:v>
                </c:pt>
                <c:pt idx="90">
                  <c:v>7.9033000001800247E-3</c:v>
                </c:pt>
                <c:pt idx="180">
                  <c:v>-1.5400999982375652E-3</c:v>
                </c:pt>
                <c:pt idx="181">
                  <c:v>1.2045999996189494E-2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7-4BE5-A523-7DB7D175CA4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(2)'!$I$21:$I$843</c:f>
              <c:numCache>
                <c:formatCode>General</c:formatCode>
                <c:ptCount val="823"/>
                <c:pt idx="51">
                  <c:v>-6.2982200004626065E-2</c:v>
                </c:pt>
                <c:pt idx="62">
                  <c:v>-2.040100000158418E-3</c:v>
                </c:pt>
                <c:pt idx="175">
                  <c:v>-6.5706999957910739E-3</c:v>
                </c:pt>
                <c:pt idx="176">
                  <c:v>-7.2426999977324158E-3</c:v>
                </c:pt>
                <c:pt idx="177">
                  <c:v>-4.59999999293359E-3</c:v>
                </c:pt>
                <c:pt idx="178">
                  <c:v>-4.5384999975794926E-3</c:v>
                </c:pt>
                <c:pt idx="179">
                  <c:v>-1.2584299998707138E-2</c:v>
                </c:pt>
                <c:pt idx="209">
                  <c:v>-7.4143300000287127E-2</c:v>
                </c:pt>
                <c:pt idx="210">
                  <c:v>0.11119474999577506</c:v>
                </c:pt>
                <c:pt idx="211">
                  <c:v>0.11119474999577506</c:v>
                </c:pt>
                <c:pt idx="212">
                  <c:v>-1.3093199995637406E-2</c:v>
                </c:pt>
                <c:pt idx="213">
                  <c:v>-1.8703699999605305E-2</c:v>
                </c:pt>
                <c:pt idx="214">
                  <c:v>6.0397999986889772E-3</c:v>
                </c:pt>
                <c:pt idx="221">
                  <c:v>-0.11535749999893596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7-4BE5-A523-7DB7D175CA4D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(2)'!$J$21:$J$843</c:f>
              <c:numCache>
                <c:formatCode>General</c:formatCode>
                <c:ptCount val="823"/>
                <c:pt idx="29">
                  <c:v>-3.4356349991867319E-2</c:v>
                </c:pt>
                <c:pt idx="30">
                  <c:v>-3.4056349992169999E-2</c:v>
                </c:pt>
                <c:pt idx="31">
                  <c:v>-3.185634999681497E-2</c:v>
                </c:pt>
                <c:pt idx="32">
                  <c:v>-3.7048149999463931E-2</c:v>
                </c:pt>
                <c:pt idx="33">
                  <c:v>-3.0148149999149609E-2</c:v>
                </c:pt>
                <c:pt idx="34">
                  <c:v>-3.4629699999641161E-2</c:v>
                </c:pt>
                <c:pt idx="35">
                  <c:v>-3.3929700002772734E-2</c:v>
                </c:pt>
                <c:pt idx="36">
                  <c:v>-3.2429699997010175E-2</c:v>
                </c:pt>
                <c:pt idx="37">
                  <c:v>-2.3297899999306537E-2</c:v>
                </c:pt>
                <c:pt idx="42">
                  <c:v>-1.7430699997930788E-2</c:v>
                </c:pt>
                <c:pt idx="43">
                  <c:v>-3.1272299995180219E-2</c:v>
                </c:pt>
                <c:pt idx="44">
                  <c:v>-3.0972299995482899E-2</c:v>
                </c:pt>
                <c:pt idx="45">
                  <c:v>-3.7254099996061996E-2</c:v>
                </c:pt>
                <c:pt idx="46">
                  <c:v>-3.5854099995049182E-2</c:v>
                </c:pt>
                <c:pt idx="47">
                  <c:v>-3.7047600002551917E-2</c:v>
                </c:pt>
                <c:pt idx="48">
                  <c:v>-3.3247600003960542E-2</c:v>
                </c:pt>
                <c:pt idx="49">
                  <c:v>-3.4332399998675101E-2</c:v>
                </c:pt>
                <c:pt idx="65">
                  <c:v>-2.4542999999539461E-2</c:v>
                </c:pt>
                <c:pt idx="66">
                  <c:v>-4.5584999970742501E-3</c:v>
                </c:pt>
                <c:pt idx="67">
                  <c:v>-7.4275300001318101E-2</c:v>
                </c:pt>
                <c:pt idx="68">
                  <c:v>-0.10632584999984829</c:v>
                </c:pt>
                <c:pt idx="69">
                  <c:v>-0.1105844000048819</c:v>
                </c:pt>
                <c:pt idx="70">
                  <c:v>-2.2106399999756832E-2</c:v>
                </c:pt>
                <c:pt idx="71">
                  <c:v>-2.2894200003065635E-2</c:v>
                </c:pt>
                <c:pt idx="72">
                  <c:v>0</c:v>
                </c:pt>
                <c:pt idx="91">
                  <c:v>-2.2963600000366569E-2</c:v>
                </c:pt>
                <c:pt idx="92">
                  <c:v>-2.1089999994728714E-2</c:v>
                </c:pt>
                <c:pt idx="93">
                  <c:v>-2.0865649996267166E-2</c:v>
                </c:pt>
                <c:pt idx="94">
                  <c:v>-1.9765649994951673E-2</c:v>
                </c:pt>
                <c:pt idx="95">
                  <c:v>-2.3163599995314144E-2</c:v>
                </c:pt>
                <c:pt idx="215">
                  <c:v>-1.1425999997300096E-2</c:v>
                </c:pt>
                <c:pt idx="216">
                  <c:v>-1.2280899994948413E-2</c:v>
                </c:pt>
                <c:pt idx="217">
                  <c:v>-1.1574299998756032E-2</c:v>
                </c:pt>
                <c:pt idx="218">
                  <c:v>-1.1960199997702148E-2</c:v>
                </c:pt>
                <c:pt idx="219">
                  <c:v>-2.2582049998163711E-2</c:v>
                </c:pt>
                <c:pt idx="220">
                  <c:v>-2.2282049998466391E-2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7-4BE5-A523-7DB7D175CA4D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(2)'!$K$21:$K$843</c:f>
              <c:numCache>
                <c:formatCode>General</c:formatCode>
                <c:ptCount val="823"/>
                <c:pt idx="0">
                  <c:v>-8.166785000503296E-2</c:v>
                </c:pt>
                <c:pt idx="1">
                  <c:v>-8.1322749996616039E-2</c:v>
                </c:pt>
                <c:pt idx="2">
                  <c:v>-8.262799999647541E-2</c:v>
                </c:pt>
                <c:pt idx="3">
                  <c:v>-8.1719800000428222E-2</c:v>
                </c:pt>
                <c:pt idx="4">
                  <c:v>-0.10161249999509891</c:v>
                </c:pt>
                <c:pt idx="5">
                  <c:v>9.1614950004441198E-2</c:v>
                </c:pt>
                <c:pt idx="38">
                  <c:v>-0.11241624999820488</c:v>
                </c:pt>
                <c:pt idx="39">
                  <c:v>9.4685550000576768E-2</c:v>
                </c:pt>
                <c:pt idx="40">
                  <c:v>9.5620400003099348E-2</c:v>
                </c:pt>
                <c:pt idx="41">
                  <c:v>9.6322450001025572E-2</c:v>
                </c:pt>
                <c:pt idx="73">
                  <c:v>-8.301979999669129E-2</c:v>
                </c:pt>
                <c:pt idx="96">
                  <c:v>-7.5220300001092255E-2</c:v>
                </c:pt>
                <c:pt idx="97">
                  <c:v>-8.5639799995988142E-2</c:v>
                </c:pt>
                <c:pt idx="98">
                  <c:v>-8.6329749996366445E-2</c:v>
                </c:pt>
                <c:pt idx="99">
                  <c:v>-9.0027699996426236E-2</c:v>
                </c:pt>
                <c:pt idx="100">
                  <c:v>-9.0172999996866565E-2</c:v>
                </c:pt>
                <c:pt idx="101">
                  <c:v>-8.96736999929999E-2</c:v>
                </c:pt>
                <c:pt idx="102">
                  <c:v>-8.3154350002587307E-2</c:v>
                </c:pt>
                <c:pt idx="103">
                  <c:v>-9.9174299997685011E-2</c:v>
                </c:pt>
                <c:pt idx="104">
                  <c:v>-8.96736999929999E-2</c:v>
                </c:pt>
                <c:pt idx="105">
                  <c:v>-0.10381955000048038</c:v>
                </c:pt>
                <c:pt idx="106">
                  <c:v>-0.10527374999946915</c:v>
                </c:pt>
                <c:pt idx="107">
                  <c:v>-0.10959215000184486</c:v>
                </c:pt>
                <c:pt idx="108">
                  <c:v>-0.10973224999906961</c:v>
                </c:pt>
                <c:pt idx="109">
                  <c:v>-0.11092634999658912</c:v>
                </c:pt>
                <c:pt idx="110">
                  <c:v>0.11451710000255844</c:v>
                </c:pt>
                <c:pt idx="111">
                  <c:v>0.11163554999802727</c:v>
                </c:pt>
                <c:pt idx="112">
                  <c:v>0.1004495000015595</c:v>
                </c:pt>
                <c:pt idx="113">
                  <c:v>0.11440840000432217</c:v>
                </c:pt>
                <c:pt idx="114">
                  <c:v>-4.400649995659478E-3</c:v>
                </c:pt>
                <c:pt idx="115">
                  <c:v>-2.0006499980809167E-3</c:v>
                </c:pt>
                <c:pt idx="116">
                  <c:v>-1.1739999972633086E-3</c:v>
                </c:pt>
                <c:pt idx="117">
                  <c:v>-6.739999953424558E-4</c:v>
                </c:pt>
                <c:pt idx="118">
                  <c:v>-3.6860999971395358E-3</c:v>
                </c:pt>
                <c:pt idx="119">
                  <c:v>-2.186099998652935E-3</c:v>
                </c:pt>
                <c:pt idx="120">
                  <c:v>-2.6778999963426031E-3</c:v>
                </c:pt>
                <c:pt idx="121">
                  <c:v>-2.2778999918955378E-3</c:v>
                </c:pt>
                <c:pt idx="122">
                  <c:v>-5.9794999833684415E-4</c:v>
                </c:pt>
                <c:pt idx="123">
                  <c:v>-1.9795000116573647E-4</c:v>
                </c:pt>
                <c:pt idx="124">
                  <c:v>0</c:v>
                </c:pt>
                <c:pt idx="125">
                  <c:v>-1.0290250000252854E-2</c:v>
                </c:pt>
                <c:pt idx="126">
                  <c:v>-1.0860649999813177E-2</c:v>
                </c:pt>
                <c:pt idx="127">
                  <c:v>-1.2047149997670203E-2</c:v>
                </c:pt>
                <c:pt idx="128">
                  <c:v>-1.3868800000636838E-2</c:v>
                </c:pt>
                <c:pt idx="129">
                  <c:v>-1.3884899999538902E-2</c:v>
                </c:pt>
                <c:pt idx="130">
                  <c:v>-1.2784899998223409E-2</c:v>
                </c:pt>
                <c:pt idx="131">
                  <c:v>-1.612829999794485E-2</c:v>
                </c:pt>
                <c:pt idx="132">
                  <c:v>-1.4828299994405825E-2</c:v>
                </c:pt>
                <c:pt idx="133">
                  <c:v>-1.1278299993136898E-2</c:v>
                </c:pt>
                <c:pt idx="134">
                  <c:v>-1.9776950000959914E-2</c:v>
                </c:pt>
                <c:pt idx="135">
                  <c:v>-1.6926950003835373E-2</c:v>
                </c:pt>
                <c:pt idx="136">
                  <c:v>-1.2936350001837127E-2</c:v>
                </c:pt>
                <c:pt idx="137">
                  <c:v>-1.446754999778932E-2</c:v>
                </c:pt>
                <c:pt idx="138">
                  <c:v>-1.9953800001530908E-2</c:v>
                </c:pt>
                <c:pt idx="139">
                  <c:v>-2.2126399999251589E-2</c:v>
                </c:pt>
                <c:pt idx="140">
                  <c:v>-2.0946399999957066E-2</c:v>
                </c:pt>
                <c:pt idx="141">
                  <c:v>-2.1689999994123355E-2</c:v>
                </c:pt>
                <c:pt idx="142">
                  <c:v>-2.1139999997103587E-2</c:v>
                </c:pt>
                <c:pt idx="143">
                  <c:v>-2.2602049997658469E-2</c:v>
                </c:pt>
                <c:pt idx="144">
                  <c:v>-2.2252049995586276E-2</c:v>
                </c:pt>
                <c:pt idx="145">
                  <c:v>-2.0915649991366081E-2</c:v>
                </c:pt>
                <c:pt idx="146">
                  <c:v>-1.9735649999347515E-2</c:v>
                </c:pt>
                <c:pt idx="147">
                  <c:v>-2.3213599997689016E-2</c:v>
                </c:pt>
                <c:pt idx="148">
                  <c:v>-2.3003599999356084E-2</c:v>
                </c:pt>
                <c:pt idx="149">
                  <c:v>-2.2647199992206879E-2</c:v>
                </c:pt>
                <c:pt idx="150">
                  <c:v>-2.0906400000967551E-2</c:v>
                </c:pt>
                <c:pt idx="151">
                  <c:v>-4.9394399997254368E-2</c:v>
                </c:pt>
                <c:pt idx="152">
                  <c:v>-6.1888999996881466E-2</c:v>
                </c:pt>
                <c:pt idx="153">
                  <c:v>-6.0262349994445685E-2</c:v>
                </c:pt>
                <c:pt idx="154">
                  <c:v>-6.0454149992438033E-2</c:v>
                </c:pt>
                <c:pt idx="155">
                  <c:v>-6.4083800003572833E-2</c:v>
                </c:pt>
                <c:pt idx="156">
                  <c:v>-8.2969800001592375E-2</c:v>
                </c:pt>
                <c:pt idx="157">
                  <c:v>-8.2659799998509698E-2</c:v>
                </c:pt>
                <c:pt idx="158">
                  <c:v>-8.7476449996756855E-2</c:v>
                </c:pt>
                <c:pt idx="159">
                  <c:v>-8.368625000002794E-2</c:v>
                </c:pt>
                <c:pt idx="160">
                  <c:v>-8.5943199999746867E-2</c:v>
                </c:pt>
                <c:pt idx="161">
                  <c:v>9.5237800000177231E-2</c:v>
                </c:pt>
                <c:pt idx="162">
                  <c:v>9.3246000004000962E-2</c:v>
                </c:pt>
                <c:pt idx="163">
                  <c:v>-0.10241105000022799</c:v>
                </c:pt>
                <c:pt idx="164">
                  <c:v>-0.10423045000061393</c:v>
                </c:pt>
                <c:pt idx="165">
                  <c:v>-0.11045975000160979</c:v>
                </c:pt>
                <c:pt idx="166">
                  <c:v>-0.11135839999769814</c:v>
                </c:pt>
                <c:pt idx="167">
                  <c:v>-0.10931534999690484</c:v>
                </c:pt>
                <c:pt idx="168">
                  <c:v>0.10560095000255387</c:v>
                </c:pt>
                <c:pt idx="169">
                  <c:v>-7.366090000141412E-2</c:v>
                </c:pt>
                <c:pt idx="170">
                  <c:v>-7.2364550003840122E-2</c:v>
                </c:pt>
                <c:pt idx="171">
                  <c:v>-7.6446099999884609E-2</c:v>
                </c:pt>
                <c:pt idx="172">
                  <c:v>-7.6469499996164814E-2</c:v>
                </c:pt>
                <c:pt idx="173">
                  <c:v>-7.3434649995760992E-2</c:v>
                </c:pt>
                <c:pt idx="174">
                  <c:v>-7.3107999996864237E-2</c:v>
                </c:pt>
                <c:pt idx="182">
                  <c:v>-8.1470299999637064E-2</c:v>
                </c:pt>
                <c:pt idx="183">
                  <c:v>-8.6965999995300081E-2</c:v>
                </c:pt>
                <c:pt idx="184">
                  <c:v>-8.6965999995300081E-2</c:v>
                </c:pt>
                <c:pt idx="185">
                  <c:v>-0.10359104999952251</c:v>
                </c:pt>
                <c:pt idx="186">
                  <c:v>-0.10630585000035353</c:v>
                </c:pt>
                <c:pt idx="187">
                  <c:v>-0.11054439999861643</c:v>
                </c:pt>
                <c:pt idx="188">
                  <c:v>-0.10925775000214344</c:v>
                </c:pt>
                <c:pt idx="189">
                  <c:v>-0.11439324999810196</c:v>
                </c:pt>
                <c:pt idx="190">
                  <c:v>0.11252900000545196</c:v>
                </c:pt>
                <c:pt idx="191">
                  <c:v>0.11474220000673085</c:v>
                </c:pt>
                <c:pt idx="192">
                  <c:v>-0.11165614999481477</c:v>
                </c:pt>
                <c:pt idx="193">
                  <c:v>0.11124474999814993</c:v>
                </c:pt>
                <c:pt idx="194">
                  <c:v>0.11124474999814993</c:v>
                </c:pt>
                <c:pt idx="195">
                  <c:v>-0.11076830000092741</c:v>
                </c:pt>
                <c:pt idx="196">
                  <c:v>9.0501350001432002E-2</c:v>
                </c:pt>
                <c:pt idx="197">
                  <c:v>8.7998000002698973E-2</c:v>
                </c:pt>
                <c:pt idx="198">
                  <c:v>9.515195000130916E-2</c:v>
                </c:pt>
                <c:pt idx="199">
                  <c:v>9.6191950004140381E-2</c:v>
                </c:pt>
                <c:pt idx="200">
                  <c:v>9.5335250000061933E-2</c:v>
                </c:pt>
                <c:pt idx="201">
                  <c:v>9.5905250003852416E-2</c:v>
                </c:pt>
                <c:pt idx="202">
                  <c:v>9.6215249999659136E-2</c:v>
                </c:pt>
                <c:pt idx="203">
                  <c:v>9.7267299999657553E-2</c:v>
                </c:pt>
                <c:pt idx="204">
                  <c:v>0.10061729999870295</c:v>
                </c:pt>
                <c:pt idx="205">
                  <c:v>9.862520000024233E-2</c:v>
                </c:pt>
                <c:pt idx="206">
                  <c:v>9.8745200004486833E-2</c:v>
                </c:pt>
                <c:pt idx="207">
                  <c:v>9.5591550001699943E-2</c:v>
                </c:pt>
                <c:pt idx="208">
                  <c:v>9.6411550002812874E-2</c:v>
                </c:pt>
                <c:pt idx="222">
                  <c:v>9.2751899857830722E-2</c:v>
                </c:pt>
                <c:pt idx="223">
                  <c:v>8.8485450003645383E-2</c:v>
                </c:pt>
                <c:pt idx="224">
                  <c:v>9.0997300001617987E-2</c:v>
                </c:pt>
                <c:pt idx="225">
                  <c:v>9.0958799999498297E-2</c:v>
                </c:pt>
                <c:pt idx="226">
                  <c:v>8.7375650000467431E-2</c:v>
                </c:pt>
                <c:pt idx="227">
                  <c:v>8.9197300003434066E-2</c:v>
                </c:pt>
                <c:pt idx="228">
                  <c:v>8.7194300002011005E-2</c:v>
                </c:pt>
                <c:pt idx="229">
                  <c:v>9.1541950001555961E-2</c:v>
                </c:pt>
                <c:pt idx="230">
                  <c:v>9.1911950003122911E-2</c:v>
                </c:pt>
                <c:pt idx="231">
                  <c:v>9.2381950002163649E-2</c:v>
                </c:pt>
                <c:pt idx="232">
                  <c:v>9.1065400003571995E-2</c:v>
                </c:pt>
                <c:pt idx="233">
                  <c:v>8.6793400005262811E-2</c:v>
                </c:pt>
                <c:pt idx="234">
                  <c:v>8.9173400003346615E-2</c:v>
                </c:pt>
                <c:pt idx="235">
                  <c:v>8.3073349996993784E-2</c:v>
                </c:pt>
                <c:pt idx="236">
                  <c:v>8.1579649995546788E-2</c:v>
                </c:pt>
                <c:pt idx="237">
                  <c:v>9.2751900003349874E-2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7-4BE5-A523-7DB7D175CA4D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(2)'!$L$21:$L$843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7-4BE5-A523-7DB7D175CA4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(2)'!$M$21:$M$843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7-4BE5-A523-7DB7D175CA4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(2)'!$N$21:$N$843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7-4BE5-A523-7DB7D175CA4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 (2)'!$W$2:$W$19</c:f>
              <c:numCache>
                <c:formatCode>General</c:formatCode>
                <c:ptCount val="18"/>
                <c:pt idx="0">
                  <c:v>-3.8081165496856575E-3</c:v>
                </c:pt>
                <c:pt idx="1">
                  <c:v>-1.1274664892519074E-2</c:v>
                </c:pt>
                <c:pt idx="2">
                  <c:v>-1.9129225411598425E-2</c:v>
                </c:pt>
                <c:pt idx="3">
                  <c:v>-2.7371798106923709E-2</c:v>
                </c:pt>
                <c:pt idx="4">
                  <c:v>-3.6002382978494916E-2</c:v>
                </c:pt>
                <c:pt idx="5">
                  <c:v>-4.5020980026312059E-2</c:v>
                </c:pt>
                <c:pt idx="6">
                  <c:v>-5.4427589250375143E-2</c:v>
                </c:pt>
                <c:pt idx="7">
                  <c:v>-6.4222210650684147E-2</c:v>
                </c:pt>
                <c:pt idx="8">
                  <c:v>-7.4404844227239086E-2</c:v>
                </c:pt>
                <c:pt idx="9">
                  <c:v>-8.4975489980039953E-2</c:v>
                </c:pt>
                <c:pt idx="10">
                  <c:v>-9.5934147909086748E-2</c:v>
                </c:pt>
                <c:pt idx="11">
                  <c:v>-0.10728081801437947</c:v>
                </c:pt>
                <c:pt idx="12">
                  <c:v>-0.11901550029591815</c:v>
                </c:pt>
                <c:pt idx="13">
                  <c:v>-0.13113819475370272</c:v>
                </c:pt>
                <c:pt idx="14">
                  <c:v>-0.14364890138773329</c:v>
                </c:pt>
                <c:pt idx="15">
                  <c:v>-0.15654762019800972</c:v>
                </c:pt>
                <c:pt idx="16">
                  <c:v>-0.16983435118453211</c:v>
                </c:pt>
                <c:pt idx="17">
                  <c:v>-0.18350909434730042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7-4BE5-A523-7DB7D175C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933896"/>
        <c:axId val="1"/>
      </c:scatterChart>
      <c:valAx>
        <c:axId val="731933896"/>
        <c:scaling>
          <c:orientation val="minMax"/>
          <c:max val="4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22516556291396"/>
              <c:y val="0.92727381804547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225165562913907E-3"/>
              <c:y val="0.38701353239935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9338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35099337748344"/>
          <c:y val="0.93506602583767928"/>
          <c:w val="0.53377483443708607"/>
          <c:h val="5.19480519480519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41201117318435754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4860335195531"/>
          <c:y val="0.10330588934365451"/>
          <c:w val="0.85893854748603349"/>
          <c:h val="0.76652969892991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(2)'!$H$21:$H$843</c:f>
              <c:numCache>
                <c:formatCode>General</c:formatCode>
                <c:ptCount val="823"/>
                <c:pt idx="6">
                  <c:v>-1.3410000246949494E-4</c:v>
                </c:pt>
                <c:pt idx="7">
                  <c:v>-1.88960000014049E-2</c:v>
                </c:pt>
                <c:pt idx="8">
                  <c:v>-8.4529000014299527E-3</c:v>
                </c:pt>
                <c:pt idx="9">
                  <c:v>1.1417100002290681E-2</c:v>
                </c:pt>
                <c:pt idx="10">
                  <c:v>2.0030300001963042E-2</c:v>
                </c:pt>
                <c:pt idx="11">
                  <c:v>7.3004000005312264E-3</c:v>
                </c:pt>
                <c:pt idx="12">
                  <c:v>-5.0248999978066422E-3</c:v>
                </c:pt>
                <c:pt idx="13">
                  <c:v>-1.8122699999366887E-2</c:v>
                </c:pt>
                <c:pt idx="14">
                  <c:v>-2.7775999988080002E-3</c:v>
                </c:pt>
                <c:pt idx="15">
                  <c:v>3.1497000003582798E-2</c:v>
                </c:pt>
                <c:pt idx="16">
                  <c:v>1.2150299997301772E-2</c:v>
                </c:pt>
                <c:pt idx="17">
                  <c:v>-2.6481599998078309E-2</c:v>
                </c:pt>
                <c:pt idx="18">
                  <c:v>-3.4707999948295765E-3</c:v>
                </c:pt>
                <c:pt idx="19">
                  <c:v>-1.2587499993969686E-2</c:v>
                </c:pt>
                <c:pt idx="20">
                  <c:v>1.7506200005300343E-2</c:v>
                </c:pt>
                <c:pt idx="21">
                  <c:v>9.9572000035550445E-3</c:v>
                </c:pt>
                <c:pt idx="22">
                  <c:v>-1.1927749997994397E-2</c:v>
                </c:pt>
                <c:pt idx="23">
                  <c:v>-1.1519549996592104E-2</c:v>
                </c:pt>
                <c:pt idx="24">
                  <c:v>-1.3128450002113823E-2</c:v>
                </c:pt>
                <c:pt idx="25">
                  <c:v>-1.1726400000043213E-2</c:v>
                </c:pt>
                <c:pt idx="26">
                  <c:v>-1.3610000001790468E-2</c:v>
                </c:pt>
                <c:pt idx="27">
                  <c:v>-1.1601799997151829E-2</c:v>
                </c:pt>
                <c:pt idx="28">
                  <c:v>-1.1996799999906216E-2</c:v>
                </c:pt>
                <c:pt idx="74">
                  <c:v>7.2673000031500123E-3</c:v>
                </c:pt>
                <c:pt idx="75">
                  <c:v>1.267550000193296E-2</c:v>
                </c:pt>
                <c:pt idx="76">
                  <c:v>1.8350199999986216E-2</c:v>
                </c:pt>
                <c:pt idx="77">
                  <c:v>2.8008500012219884E-3</c:v>
                </c:pt>
                <c:pt idx="78">
                  <c:v>1.2617250002222136E-2</c:v>
                </c:pt>
                <c:pt idx="79">
                  <c:v>-4.1051000007428229E-3</c:v>
                </c:pt>
                <c:pt idx="80">
                  <c:v>9.1679000033764169E-3</c:v>
                </c:pt>
                <c:pt idx="81">
                  <c:v>-8.9034999837167561E-4</c:v>
                </c:pt>
                <c:pt idx="82">
                  <c:v>2.9599000044981949E-3</c:v>
                </c:pt>
                <c:pt idx="83">
                  <c:v>6.3681000028736889E-3</c:v>
                </c:pt>
                <c:pt idx="84">
                  <c:v>1.178654999966966E-2</c:v>
                </c:pt>
                <c:pt idx="85">
                  <c:v>-5.2031999948667362E-3</c:v>
                </c:pt>
                <c:pt idx="86">
                  <c:v>6.9845499965595081E-3</c:v>
                </c:pt>
                <c:pt idx="87">
                  <c:v>5.7711000044946559E-3</c:v>
                </c:pt>
                <c:pt idx="88">
                  <c:v>-5.5327999943983741E-3</c:v>
                </c:pt>
                <c:pt idx="89">
                  <c:v>1.0329650001949631E-2</c:v>
                </c:pt>
                <c:pt idx="90">
                  <c:v>7.9033000001800247E-3</c:v>
                </c:pt>
                <c:pt idx="180">
                  <c:v>-1.5400999982375652E-3</c:v>
                </c:pt>
                <c:pt idx="181">
                  <c:v>1.2045999996189494E-2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6-471E-967C-37547FB5F27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(2)'!$I$21:$I$843</c:f>
              <c:numCache>
                <c:formatCode>General</c:formatCode>
                <c:ptCount val="823"/>
                <c:pt idx="51">
                  <c:v>-6.2982200004626065E-2</c:v>
                </c:pt>
                <c:pt idx="62">
                  <c:v>-2.040100000158418E-3</c:v>
                </c:pt>
                <c:pt idx="175">
                  <c:v>-6.5706999957910739E-3</c:v>
                </c:pt>
                <c:pt idx="176">
                  <c:v>-7.2426999977324158E-3</c:v>
                </c:pt>
                <c:pt idx="177">
                  <c:v>-4.59999999293359E-3</c:v>
                </c:pt>
                <c:pt idx="178">
                  <c:v>-4.5384999975794926E-3</c:v>
                </c:pt>
                <c:pt idx="179">
                  <c:v>-1.2584299998707138E-2</c:v>
                </c:pt>
                <c:pt idx="209">
                  <c:v>-7.4143300000287127E-2</c:v>
                </c:pt>
                <c:pt idx="210">
                  <c:v>0.11119474999577506</c:v>
                </c:pt>
                <c:pt idx="211">
                  <c:v>0.11119474999577506</c:v>
                </c:pt>
                <c:pt idx="212">
                  <c:v>-1.3093199995637406E-2</c:v>
                </c:pt>
                <c:pt idx="213">
                  <c:v>-1.8703699999605305E-2</c:v>
                </c:pt>
                <c:pt idx="214">
                  <c:v>6.0397999986889772E-3</c:v>
                </c:pt>
                <c:pt idx="221">
                  <c:v>-0.11535749999893596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36-471E-967C-37547FB5F271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(2)'!$J$21:$J$843</c:f>
              <c:numCache>
                <c:formatCode>General</c:formatCode>
                <c:ptCount val="823"/>
                <c:pt idx="29">
                  <c:v>-3.4356349991867319E-2</c:v>
                </c:pt>
                <c:pt idx="30">
                  <c:v>-3.4056349992169999E-2</c:v>
                </c:pt>
                <c:pt idx="31">
                  <c:v>-3.185634999681497E-2</c:v>
                </c:pt>
                <c:pt idx="32">
                  <c:v>-3.7048149999463931E-2</c:v>
                </c:pt>
                <c:pt idx="33">
                  <c:v>-3.0148149999149609E-2</c:v>
                </c:pt>
                <c:pt idx="34">
                  <c:v>-3.4629699999641161E-2</c:v>
                </c:pt>
                <c:pt idx="35">
                  <c:v>-3.3929700002772734E-2</c:v>
                </c:pt>
                <c:pt idx="36">
                  <c:v>-3.2429699997010175E-2</c:v>
                </c:pt>
                <c:pt idx="37">
                  <c:v>-2.3297899999306537E-2</c:v>
                </c:pt>
                <c:pt idx="42">
                  <c:v>-1.7430699997930788E-2</c:v>
                </c:pt>
                <c:pt idx="43">
                  <c:v>-3.1272299995180219E-2</c:v>
                </c:pt>
                <c:pt idx="44">
                  <c:v>-3.0972299995482899E-2</c:v>
                </c:pt>
                <c:pt idx="45">
                  <c:v>-3.7254099996061996E-2</c:v>
                </c:pt>
                <c:pt idx="46">
                  <c:v>-3.5854099995049182E-2</c:v>
                </c:pt>
                <c:pt idx="47">
                  <c:v>-3.7047600002551917E-2</c:v>
                </c:pt>
                <c:pt idx="48">
                  <c:v>-3.3247600003960542E-2</c:v>
                </c:pt>
                <c:pt idx="49">
                  <c:v>-3.4332399998675101E-2</c:v>
                </c:pt>
                <c:pt idx="65">
                  <c:v>-2.4542999999539461E-2</c:v>
                </c:pt>
                <c:pt idx="66">
                  <c:v>-4.5584999970742501E-3</c:v>
                </c:pt>
                <c:pt idx="67">
                  <c:v>-7.4275300001318101E-2</c:v>
                </c:pt>
                <c:pt idx="68">
                  <c:v>-0.10632584999984829</c:v>
                </c:pt>
                <c:pt idx="69">
                  <c:v>-0.1105844000048819</c:v>
                </c:pt>
                <c:pt idx="70">
                  <c:v>-2.2106399999756832E-2</c:v>
                </c:pt>
                <c:pt idx="71">
                  <c:v>-2.2894200003065635E-2</c:v>
                </c:pt>
                <c:pt idx="72">
                  <c:v>0</c:v>
                </c:pt>
                <c:pt idx="91">
                  <c:v>-2.2963600000366569E-2</c:v>
                </c:pt>
                <c:pt idx="92">
                  <c:v>-2.1089999994728714E-2</c:v>
                </c:pt>
                <c:pt idx="93">
                  <c:v>-2.0865649996267166E-2</c:v>
                </c:pt>
                <c:pt idx="94">
                  <c:v>-1.9765649994951673E-2</c:v>
                </c:pt>
                <c:pt idx="95">
                  <c:v>-2.3163599995314144E-2</c:v>
                </c:pt>
                <c:pt idx="215">
                  <c:v>-1.1425999997300096E-2</c:v>
                </c:pt>
                <c:pt idx="216">
                  <c:v>-1.2280899994948413E-2</c:v>
                </c:pt>
                <c:pt idx="217">
                  <c:v>-1.1574299998756032E-2</c:v>
                </c:pt>
                <c:pt idx="218">
                  <c:v>-1.1960199997702148E-2</c:v>
                </c:pt>
                <c:pt idx="219">
                  <c:v>-2.2582049998163711E-2</c:v>
                </c:pt>
                <c:pt idx="220">
                  <c:v>-2.2282049998466391E-2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36-471E-967C-37547FB5F271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(2)'!$K$21:$K$843</c:f>
              <c:numCache>
                <c:formatCode>General</c:formatCode>
                <c:ptCount val="823"/>
                <c:pt idx="0">
                  <c:v>-8.166785000503296E-2</c:v>
                </c:pt>
                <c:pt idx="1">
                  <c:v>-8.1322749996616039E-2</c:v>
                </c:pt>
                <c:pt idx="2">
                  <c:v>-8.262799999647541E-2</c:v>
                </c:pt>
                <c:pt idx="3">
                  <c:v>-8.1719800000428222E-2</c:v>
                </c:pt>
                <c:pt idx="4">
                  <c:v>-0.10161249999509891</c:v>
                </c:pt>
                <c:pt idx="5">
                  <c:v>9.1614950004441198E-2</c:v>
                </c:pt>
                <c:pt idx="38">
                  <c:v>-0.11241624999820488</c:v>
                </c:pt>
                <c:pt idx="39">
                  <c:v>9.4685550000576768E-2</c:v>
                </c:pt>
                <c:pt idx="40">
                  <c:v>9.5620400003099348E-2</c:v>
                </c:pt>
                <c:pt idx="41">
                  <c:v>9.6322450001025572E-2</c:v>
                </c:pt>
                <c:pt idx="73">
                  <c:v>-8.301979999669129E-2</c:v>
                </c:pt>
                <c:pt idx="96">
                  <c:v>-7.5220300001092255E-2</c:v>
                </c:pt>
                <c:pt idx="97">
                  <c:v>-8.5639799995988142E-2</c:v>
                </c:pt>
                <c:pt idx="98">
                  <c:v>-8.6329749996366445E-2</c:v>
                </c:pt>
                <c:pt idx="99">
                  <c:v>-9.0027699996426236E-2</c:v>
                </c:pt>
                <c:pt idx="100">
                  <c:v>-9.0172999996866565E-2</c:v>
                </c:pt>
                <c:pt idx="101">
                  <c:v>-8.96736999929999E-2</c:v>
                </c:pt>
                <c:pt idx="102">
                  <c:v>-8.3154350002587307E-2</c:v>
                </c:pt>
                <c:pt idx="103">
                  <c:v>-9.9174299997685011E-2</c:v>
                </c:pt>
                <c:pt idx="104">
                  <c:v>-8.96736999929999E-2</c:v>
                </c:pt>
                <c:pt idx="105">
                  <c:v>-0.10381955000048038</c:v>
                </c:pt>
                <c:pt idx="106">
                  <c:v>-0.10527374999946915</c:v>
                </c:pt>
                <c:pt idx="107">
                  <c:v>-0.10959215000184486</c:v>
                </c:pt>
                <c:pt idx="108">
                  <c:v>-0.10973224999906961</c:v>
                </c:pt>
                <c:pt idx="109">
                  <c:v>-0.11092634999658912</c:v>
                </c:pt>
                <c:pt idx="110">
                  <c:v>0.11451710000255844</c:v>
                </c:pt>
                <c:pt idx="111">
                  <c:v>0.11163554999802727</c:v>
                </c:pt>
                <c:pt idx="112">
                  <c:v>0.1004495000015595</c:v>
                </c:pt>
                <c:pt idx="113">
                  <c:v>0.11440840000432217</c:v>
                </c:pt>
                <c:pt idx="114">
                  <c:v>-4.400649995659478E-3</c:v>
                </c:pt>
                <c:pt idx="115">
                  <c:v>-2.0006499980809167E-3</c:v>
                </c:pt>
                <c:pt idx="116">
                  <c:v>-1.1739999972633086E-3</c:v>
                </c:pt>
                <c:pt idx="117">
                  <c:v>-6.739999953424558E-4</c:v>
                </c:pt>
                <c:pt idx="118">
                  <c:v>-3.6860999971395358E-3</c:v>
                </c:pt>
                <c:pt idx="119">
                  <c:v>-2.186099998652935E-3</c:v>
                </c:pt>
                <c:pt idx="120">
                  <c:v>-2.6778999963426031E-3</c:v>
                </c:pt>
                <c:pt idx="121">
                  <c:v>-2.2778999918955378E-3</c:v>
                </c:pt>
                <c:pt idx="122">
                  <c:v>-5.9794999833684415E-4</c:v>
                </c:pt>
                <c:pt idx="123">
                  <c:v>-1.9795000116573647E-4</c:v>
                </c:pt>
                <c:pt idx="124">
                  <c:v>0</c:v>
                </c:pt>
                <c:pt idx="125">
                  <c:v>-1.0290250000252854E-2</c:v>
                </c:pt>
                <c:pt idx="126">
                  <c:v>-1.0860649999813177E-2</c:v>
                </c:pt>
                <c:pt idx="127">
                  <c:v>-1.2047149997670203E-2</c:v>
                </c:pt>
                <c:pt idx="128">
                  <c:v>-1.3868800000636838E-2</c:v>
                </c:pt>
                <c:pt idx="129">
                  <c:v>-1.3884899999538902E-2</c:v>
                </c:pt>
                <c:pt idx="130">
                  <c:v>-1.2784899998223409E-2</c:v>
                </c:pt>
                <c:pt idx="131">
                  <c:v>-1.612829999794485E-2</c:v>
                </c:pt>
                <c:pt idx="132">
                  <c:v>-1.4828299994405825E-2</c:v>
                </c:pt>
                <c:pt idx="133">
                  <c:v>-1.1278299993136898E-2</c:v>
                </c:pt>
                <c:pt idx="134">
                  <c:v>-1.9776950000959914E-2</c:v>
                </c:pt>
                <c:pt idx="135">
                  <c:v>-1.6926950003835373E-2</c:v>
                </c:pt>
                <c:pt idx="136">
                  <c:v>-1.2936350001837127E-2</c:v>
                </c:pt>
                <c:pt idx="137">
                  <c:v>-1.446754999778932E-2</c:v>
                </c:pt>
                <c:pt idx="138">
                  <c:v>-1.9953800001530908E-2</c:v>
                </c:pt>
                <c:pt idx="139">
                  <c:v>-2.2126399999251589E-2</c:v>
                </c:pt>
                <c:pt idx="140">
                  <c:v>-2.0946399999957066E-2</c:v>
                </c:pt>
                <c:pt idx="141">
                  <c:v>-2.1689999994123355E-2</c:v>
                </c:pt>
                <c:pt idx="142">
                  <c:v>-2.1139999997103587E-2</c:v>
                </c:pt>
                <c:pt idx="143">
                  <c:v>-2.2602049997658469E-2</c:v>
                </c:pt>
                <c:pt idx="144">
                  <c:v>-2.2252049995586276E-2</c:v>
                </c:pt>
                <c:pt idx="145">
                  <c:v>-2.0915649991366081E-2</c:v>
                </c:pt>
                <c:pt idx="146">
                  <c:v>-1.9735649999347515E-2</c:v>
                </c:pt>
                <c:pt idx="147">
                  <c:v>-2.3213599997689016E-2</c:v>
                </c:pt>
                <c:pt idx="148">
                  <c:v>-2.3003599999356084E-2</c:v>
                </c:pt>
                <c:pt idx="149">
                  <c:v>-2.2647199992206879E-2</c:v>
                </c:pt>
                <c:pt idx="150">
                  <c:v>-2.0906400000967551E-2</c:v>
                </c:pt>
                <c:pt idx="151">
                  <c:v>-4.9394399997254368E-2</c:v>
                </c:pt>
                <c:pt idx="152">
                  <c:v>-6.1888999996881466E-2</c:v>
                </c:pt>
                <c:pt idx="153">
                  <c:v>-6.0262349994445685E-2</c:v>
                </c:pt>
                <c:pt idx="154">
                  <c:v>-6.0454149992438033E-2</c:v>
                </c:pt>
                <c:pt idx="155">
                  <c:v>-6.4083800003572833E-2</c:v>
                </c:pt>
                <c:pt idx="156">
                  <c:v>-8.2969800001592375E-2</c:v>
                </c:pt>
                <c:pt idx="157">
                  <c:v>-8.2659799998509698E-2</c:v>
                </c:pt>
                <c:pt idx="158">
                  <c:v>-8.7476449996756855E-2</c:v>
                </c:pt>
                <c:pt idx="159">
                  <c:v>-8.368625000002794E-2</c:v>
                </c:pt>
                <c:pt idx="160">
                  <c:v>-8.5943199999746867E-2</c:v>
                </c:pt>
                <c:pt idx="161">
                  <c:v>9.5237800000177231E-2</c:v>
                </c:pt>
                <c:pt idx="162">
                  <c:v>9.3246000004000962E-2</c:v>
                </c:pt>
                <c:pt idx="163">
                  <c:v>-0.10241105000022799</c:v>
                </c:pt>
                <c:pt idx="164">
                  <c:v>-0.10423045000061393</c:v>
                </c:pt>
                <c:pt idx="165">
                  <c:v>-0.11045975000160979</c:v>
                </c:pt>
                <c:pt idx="166">
                  <c:v>-0.11135839999769814</c:v>
                </c:pt>
                <c:pt idx="167">
                  <c:v>-0.10931534999690484</c:v>
                </c:pt>
                <c:pt idx="168">
                  <c:v>0.10560095000255387</c:v>
                </c:pt>
                <c:pt idx="169">
                  <c:v>-7.366090000141412E-2</c:v>
                </c:pt>
                <c:pt idx="170">
                  <c:v>-7.2364550003840122E-2</c:v>
                </c:pt>
                <c:pt idx="171">
                  <c:v>-7.6446099999884609E-2</c:v>
                </c:pt>
                <c:pt idx="172">
                  <c:v>-7.6469499996164814E-2</c:v>
                </c:pt>
                <c:pt idx="173">
                  <c:v>-7.3434649995760992E-2</c:v>
                </c:pt>
                <c:pt idx="174">
                  <c:v>-7.3107999996864237E-2</c:v>
                </c:pt>
                <c:pt idx="182">
                  <c:v>-8.1470299999637064E-2</c:v>
                </c:pt>
                <c:pt idx="183">
                  <c:v>-8.6965999995300081E-2</c:v>
                </c:pt>
                <c:pt idx="184">
                  <c:v>-8.6965999995300081E-2</c:v>
                </c:pt>
                <c:pt idx="185">
                  <c:v>-0.10359104999952251</c:v>
                </c:pt>
                <c:pt idx="186">
                  <c:v>-0.10630585000035353</c:v>
                </c:pt>
                <c:pt idx="187">
                  <c:v>-0.11054439999861643</c:v>
                </c:pt>
                <c:pt idx="188">
                  <c:v>-0.10925775000214344</c:v>
                </c:pt>
                <c:pt idx="189">
                  <c:v>-0.11439324999810196</c:v>
                </c:pt>
                <c:pt idx="190">
                  <c:v>0.11252900000545196</c:v>
                </c:pt>
                <c:pt idx="191">
                  <c:v>0.11474220000673085</c:v>
                </c:pt>
                <c:pt idx="192">
                  <c:v>-0.11165614999481477</c:v>
                </c:pt>
                <c:pt idx="193">
                  <c:v>0.11124474999814993</c:v>
                </c:pt>
                <c:pt idx="194">
                  <c:v>0.11124474999814993</c:v>
                </c:pt>
                <c:pt idx="195">
                  <c:v>-0.11076830000092741</c:v>
                </c:pt>
                <c:pt idx="196">
                  <c:v>9.0501350001432002E-2</c:v>
                </c:pt>
                <c:pt idx="197">
                  <c:v>8.7998000002698973E-2</c:v>
                </c:pt>
                <c:pt idx="198">
                  <c:v>9.515195000130916E-2</c:v>
                </c:pt>
                <c:pt idx="199">
                  <c:v>9.6191950004140381E-2</c:v>
                </c:pt>
                <c:pt idx="200">
                  <c:v>9.5335250000061933E-2</c:v>
                </c:pt>
                <c:pt idx="201">
                  <c:v>9.5905250003852416E-2</c:v>
                </c:pt>
                <c:pt idx="202">
                  <c:v>9.6215249999659136E-2</c:v>
                </c:pt>
                <c:pt idx="203">
                  <c:v>9.7267299999657553E-2</c:v>
                </c:pt>
                <c:pt idx="204">
                  <c:v>0.10061729999870295</c:v>
                </c:pt>
                <c:pt idx="205">
                  <c:v>9.862520000024233E-2</c:v>
                </c:pt>
                <c:pt idx="206">
                  <c:v>9.8745200004486833E-2</c:v>
                </c:pt>
                <c:pt idx="207">
                  <c:v>9.5591550001699943E-2</c:v>
                </c:pt>
                <c:pt idx="208">
                  <c:v>9.6411550002812874E-2</c:v>
                </c:pt>
                <c:pt idx="222">
                  <c:v>9.2751899857830722E-2</c:v>
                </c:pt>
                <c:pt idx="223">
                  <c:v>8.8485450003645383E-2</c:v>
                </c:pt>
                <c:pt idx="224">
                  <c:v>9.0997300001617987E-2</c:v>
                </c:pt>
                <c:pt idx="225">
                  <c:v>9.0958799999498297E-2</c:v>
                </c:pt>
                <c:pt idx="226">
                  <c:v>8.7375650000467431E-2</c:v>
                </c:pt>
                <c:pt idx="227">
                  <c:v>8.9197300003434066E-2</c:v>
                </c:pt>
                <c:pt idx="228">
                  <c:v>8.7194300002011005E-2</c:v>
                </c:pt>
                <c:pt idx="229">
                  <c:v>9.1541950001555961E-2</c:v>
                </c:pt>
                <c:pt idx="230">
                  <c:v>9.1911950003122911E-2</c:v>
                </c:pt>
                <c:pt idx="231">
                  <c:v>9.2381950002163649E-2</c:v>
                </c:pt>
                <c:pt idx="232">
                  <c:v>9.1065400003571995E-2</c:v>
                </c:pt>
                <c:pt idx="233">
                  <c:v>8.6793400005262811E-2</c:v>
                </c:pt>
                <c:pt idx="234">
                  <c:v>8.9173400003346615E-2</c:v>
                </c:pt>
                <c:pt idx="235">
                  <c:v>8.3073349996993784E-2</c:v>
                </c:pt>
                <c:pt idx="236">
                  <c:v>8.1579649995546788E-2</c:v>
                </c:pt>
                <c:pt idx="237">
                  <c:v>9.2751900003349874E-2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36-471E-967C-37547FB5F271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(2)'!$L$21:$L$843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36-471E-967C-37547FB5F27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(2)'!$M$21:$M$843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36-471E-967C-37547FB5F27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(2)'!$N$21:$N$843</c:f>
              <c:numCache>
                <c:formatCode>General</c:formatCode>
                <c:ptCount val="8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36-471E-967C-37547FB5F27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 (2)'!$W$2:$W$19</c:f>
              <c:numCache>
                <c:formatCode>General</c:formatCode>
                <c:ptCount val="18"/>
                <c:pt idx="0">
                  <c:v>-3.8081165496856575E-3</c:v>
                </c:pt>
                <c:pt idx="1">
                  <c:v>-1.1274664892519074E-2</c:v>
                </c:pt>
                <c:pt idx="2">
                  <c:v>-1.9129225411598425E-2</c:v>
                </c:pt>
                <c:pt idx="3">
                  <c:v>-2.7371798106923709E-2</c:v>
                </c:pt>
                <c:pt idx="4">
                  <c:v>-3.6002382978494916E-2</c:v>
                </c:pt>
                <c:pt idx="5">
                  <c:v>-4.5020980026312059E-2</c:v>
                </c:pt>
                <c:pt idx="6">
                  <c:v>-5.4427589250375143E-2</c:v>
                </c:pt>
                <c:pt idx="7">
                  <c:v>-6.4222210650684147E-2</c:v>
                </c:pt>
                <c:pt idx="8">
                  <c:v>-7.4404844227239086E-2</c:v>
                </c:pt>
                <c:pt idx="9">
                  <c:v>-8.4975489980039953E-2</c:v>
                </c:pt>
                <c:pt idx="10">
                  <c:v>-9.5934147909086748E-2</c:v>
                </c:pt>
                <c:pt idx="11">
                  <c:v>-0.10728081801437947</c:v>
                </c:pt>
                <c:pt idx="12">
                  <c:v>-0.11901550029591815</c:v>
                </c:pt>
                <c:pt idx="13">
                  <c:v>-0.13113819475370272</c:v>
                </c:pt>
                <c:pt idx="14">
                  <c:v>-0.14364890138773329</c:v>
                </c:pt>
                <c:pt idx="15">
                  <c:v>-0.15654762019800972</c:v>
                </c:pt>
                <c:pt idx="16">
                  <c:v>-0.16983435118453211</c:v>
                </c:pt>
                <c:pt idx="17">
                  <c:v>-0.18350909434730042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36-471E-967C-37547FB5F271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(2)'!$F$21:$F$843</c:f>
              <c:numCache>
                <c:formatCode>General</c:formatCode>
                <c:ptCount val="823"/>
                <c:pt idx="0">
                  <c:v>22861.5</c:v>
                </c:pt>
                <c:pt idx="1">
                  <c:v>22872.5</c:v>
                </c:pt>
                <c:pt idx="2">
                  <c:v>22920</c:v>
                </c:pt>
                <c:pt idx="3">
                  <c:v>22922</c:v>
                </c:pt>
                <c:pt idx="4">
                  <c:v>26875</c:v>
                </c:pt>
                <c:pt idx="5">
                  <c:v>33369.5</c:v>
                </c:pt>
                <c:pt idx="6">
                  <c:v>-17301</c:v>
                </c:pt>
                <c:pt idx="7">
                  <c:v>-16560</c:v>
                </c:pt>
                <c:pt idx="8">
                  <c:v>-15769</c:v>
                </c:pt>
                <c:pt idx="9">
                  <c:v>-15069</c:v>
                </c:pt>
                <c:pt idx="10">
                  <c:v>-15017</c:v>
                </c:pt>
                <c:pt idx="11">
                  <c:v>-14756</c:v>
                </c:pt>
                <c:pt idx="12">
                  <c:v>-14689</c:v>
                </c:pt>
                <c:pt idx="13">
                  <c:v>-13347</c:v>
                </c:pt>
                <c:pt idx="14">
                  <c:v>-12336</c:v>
                </c:pt>
                <c:pt idx="15">
                  <c:v>-11830</c:v>
                </c:pt>
                <c:pt idx="16">
                  <c:v>-11817</c:v>
                </c:pt>
                <c:pt idx="17">
                  <c:v>-11776</c:v>
                </c:pt>
                <c:pt idx="18">
                  <c:v>-11188</c:v>
                </c:pt>
                <c:pt idx="19">
                  <c:v>-10875</c:v>
                </c:pt>
                <c:pt idx="20">
                  <c:v>-10218</c:v>
                </c:pt>
                <c:pt idx="21">
                  <c:v>-10108</c:v>
                </c:pt>
                <c:pt idx="22">
                  <c:v>7822.5</c:v>
                </c:pt>
                <c:pt idx="23">
                  <c:v>7824.5</c:v>
                </c:pt>
                <c:pt idx="24">
                  <c:v>7895.5</c:v>
                </c:pt>
                <c:pt idx="25">
                  <c:v>7896</c:v>
                </c:pt>
                <c:pt idx="26">
                  <c:v>7900</c:v>
                </c:pt>
                <c:pt idx="27">
                  <c:v>7902</c:v>
                </c:pt>
                <c:pt idx="28">
                  <c:v>7952</c:v>
                </c:pt>
                <c:pt idx="29">
                  <c:v>14376.5</c:v>
                </c:pt>
                <c:pt idx="30">
                  <c:v>14376.5</c:v>
                </c:pt>
                <c:pt idx="31">
                  <c:v>14376.5</c:v>
                </c:pt>
                <c:pt idx="32">
                  <c:v>14378.5</c:v>
                </c:pt>
                <c:pt idx="33">
                  <c:v>14378.5</c:v>
                </c:pt>
                <c:pt idx="34">
                  <c:v>14383</c:v>
                </c:pt>
                <c:pt idx="35">
                  <c:v>14383</c:v>
                </c:pt>
                <c:pt idx="36">
                  <c:v>14383</c:v>
                </c:pt>
                <c:pt idx="37">
                  <c:v>11781</c:v>
                </c:pt>
                <c:pt idx="38">
                  <c:v>29337.5</c:v>
                </c:pt>
                <c:pt idx="39">
                  <c:v>32435.5</c:v>
                </c:pt>
                <c:pt idx="40">
                  <c:v>32444</c:v>
                </c:pt>
                <c:pt idx="41">
                  <c:v>32444.5</c:v>
                </c:pt>
                <c:pt idx="42">
                  <c:v>8773</c:v>
                </c:pt>
                <c:pt idx="43">
                  <c:v>13397</c:v>
                </c:pt>
                <c:pt idx="44">
                  <c:v>13397</c:v>
                </c:pt>
                <c:pt idx="45">
                  <c:v>14499</c:v>
                </c:pt>
                <c:pt idx="46">
                  <c:v>14499</c:v>
                </c:pt>
                <c:pt idx="47">
                  <c:v>14964</c:v>
                </c:pt>
                <c:pt idx="48">
                  <c:v>14964</c:v>
                </c:pt>
                <c:pt idx="49">
                  <c:v>15236</c:v>
                </c:pt>
                <c:pt idx="50">
                  <c:v>763</c:v>
                </c:pt>
                <c:pt idx="51">
                  <c:v>19858</c:v>
                </c:pt>
                <c:pt idx="52">
                  <c:v>873</c:v>
                </c:pt>
                <c:pt idx="53">
                  <c:v>1711.5</c:v>
                </c:pt>
                <c:pt idx="54">
                  <c:v>1836.5</c:v>
                </c:pt>
                <c:pt idx="55">
                  <c:v>2513</c:v>
                </c:pt>
                <c:pt idx="56">
                  <c:v>3060</c:v>
                </c:pt>
                <c:pt idx="57">
                  <c:v>3215.5</c:v>
                </c:pt>
                <c:pt idx="58">
                  <c:v>3224</c:v>
                </c:pt>
                <c:pt idx="59">
                  <c:v>4006</c:v>
                </c:pt>
                <c:pt idx="60">
                  <c:v>4008.5</c:v>
                </c:pt>
                <c:pt idx="61">
                  <c:v>4784</c:v>
                </c:pt>
                <c:pt idx="62">
                  <c:v>39</c:v>
                </c:pt>
                <c:pt idx="63">
                  <c:v>173</c:v>
                </c:pt>
                <c:pt idx="64">
                  <c:v>188</c:v>
                </c:pt>
                <c:pt idx="65">
                  <c:v>11770</c:v>
                </c:pt>
                <c:pt idx="66">
                  <c:v>1815</c:v>
                </c:pt>
                <c:pt idx="67">
                  <c:v>21567</c:v>
                </c:pt>
                <c:pt idx="68">
                  <c:v>28481.5</c:v>
                </c:pt>
                <c:pt idx="69">
                  <c:v>28516</c:v>
                </c:pt>
                <c:pt idx="70">
                  <c:v>11096</c:v>
                </c:pt>
                <c:pt idx="71">
                  <c:v>9538</c:v>
                </c:pt>
                <c:pt idx="72">
                  <c:v>0</c:v>
                </c:pt>
                <c:pt idx="73">
                  <c:v>22922</c:v>
                </c:pt>
                <c:pt idx="74">
                  <c:v>-5447</c:v>
                </c:pt>
                <c:pt idx="75">
                  <c:v>-5445</c:v>
                </c:pt>
                <c:pt idx="76">
                  <c:v>-5378</c:v>
                </c:pt>
                <c:pt idx="77">
                  <c:v>-4731.5</c:v>
                </c:pt>
                <c:pt idx="78">
                  <c:v>-4727.5</c:v>
                </c:pt>
                <c:pt idx="79">
                  <c:v>-4611</c:v>
                </c:pt>
                <c:pt idx="80">
                  <c:v>-3081</c:v>
                </c:pt>
                <c:pt idx="81">
                  <c:v>-2363.5</c:v>
                </c:pt>
                <c:pt idx="82">
                  <c:v>39</c:v>
                </c:pt>
                <c:pt idx="83">
                  <c:v>41</c:v>
                </c:pt>
                <c:pt idx="84">
                  <c:v>45.5</c:v>
                </c:pt>
                <c:pt idx="85">
                  <c:v>48</c:v>
                </c:pt>
                <c:pt idx="86">
                  <c:v>825.5</c:v>
                </c:pt>
                <c:pt idx="87">
                  <c:v>871</c:v>
                </c:pt>
                <c:pt idx="88">
                  <c:v>992</c:v>
                </c:pt>
                <c:pt idx="89">
                  <c:v>1836.5</c:v>
                </c:pt>
                <c:pt idx="90">
                  <c:v>2513</c:v>
                </c:pt>
                <c:pt idx="91">
                  <c:v>11204</c:v>
                </c:pt>
                <c:pt idx="92">
                  <c:v>11100</c:v>
                </c:pt>
                <c:pt idx="93">
                  <c:v>11203.5</c:v>
                </c:pt>
                <c:pt idx="94">
                  <c:v>11203.5</c:v>
                </c:pt>
                <c:pt idx="95">
                  <c:v>11204</c:v>
                </c:pt>
                <c:pt idx="96">
                  <c:v>22117</c:v>
                </c:pt>
                <c:pt idx="97">
                  <c:v>23722</c:v>
                </c:pt>
                <c:pt idx="98">
                  <c:v>24602.5</c:v>
                </c:pt>
                <c:pt idx="99">
                  <c:v>24603</c:v>
                </c:pt>
                <c:pt idx="100">
                  <c:v>24470</c:v>
                </c:pt>
                <c:pt idx="101">
                  <c:v>24543</c:v>
                </c:pt>
                <c:pt idx="102">
                  <c:v>23596.5</c:v>
                </c:pt>
                <c:pt idx="103">
                  <c:v>26177</c:v>
                </c:pt>
                <c:pt idx="104">
                  <c:v>24543</c:v>
                </c:pt>
                <c:pt idx="105">
                  <c:v>26824.5</c:v>
                </c:pt>
                <c:pt idx="106">
                  <c:v>27762.5</c:v>
                </c:pt>
                <c:pt idx="107">
                  <c:v>28538.5</c:v>
                </c:pt>
                <c:pt idx="108">
                  <c:v>28577.5</c:v>
                </c:pt>
                <c:pt idx="109">
                  <c:v>28676.5</c:v>
                </c:pt>
                <c:pt idx="110">
                  <c:v>29931</c:v>
                </c:pt>
                <c:pt idx="111">
                  <c:v>29935.5</c:v>
                </c:pt>
                <c:pt idx="112">
                  <c:v>31695</c:v>
                </c:pt>
                <c:pt idx="113">
                  <c:v>30124</c:v>
                </c:pt>
                <c:pt idx="114">
                  <c:v>-146.5</c:v>
                </c:pt>
                <c:pt idx="115">
                  <c:v>-146.5</c:v>
                </c:pt>
                <c:pt idx="116">
                  <c:v>-140</c:v>
                </c:pt>
                <c:pt idx="117">
                  <c:v>-140</c:v>
                </c:pt>
                <c:pt idx="118">
                  <c:v>-21</c:v>
                </c:pt>
                <c:pt idx="119">
                  <c:v>-21</c:v>
                </c:pt>
                <c:pt idx="120">
                  <c:v>-19</c:v>
                </c:pt>
                <c:pt idx="121">
                  <c:v>-19</c:v>
                </c:pt>
                <c:pt idx="122">
                  <c:v>0.5</c:v>
                </c:pt>
                <c:pt idx="123">
                  <c:v>0.5</c:v>
                </c:pt>
                <c:pt idx="124">
                  <c:v>7178</c:v>
                </c:pt>
                <c:pt idx="125">
                  <c:v>7197.5</c:v>
                </c:pt>
                <c:pt idx="126">
                  <c:v>7253.5</c:v>
                </c:pt>
                <c:pt idx="127">
                  <c:v>7988.5</c:v>
                </c:pt>
                <c:pt idx="128">
                  <c:v>8032</c:v>
                </c:pt>
                <c:pt idx="129">
                  <c:v>8711</c:v>
                </c:pt>
                <c:pt idx="130">
                  <c:v>8711</c:v>
                </c:pt>
                <c:pt idx="131">
                  <c:v>8737</c:v>
                </c:pt>
                <c:pt idx="132">
                  <c:v>8737</c:v>
                </c:pt>
                <c:pt idx="133">
                  <c:v>8737</c:v>
                </c:pt>
                <c:pt idx="134">
                  <c:v>8810.5</c:v>
                </c:pt>
                <c:pt idx="135">
                  <c:v>8810.5</c:v>
                </c:pt>
                <c:pt idx="136">
                  <c:v>8576.5</c:v>
                </c:pt>
                <c:pt idx="137">
                  <c:v>9544.5</c:v>
                </c:pt>
                <c:pt idx="138">
                  <c:v>10182</c:v>
                </c:pt>
                <c:pt idx="139">
                  <c:v>11096</c:v>
                </c:pt>
                <c:pt idx="140">
                  <c:v>11096</c:v>
                </c:pt>
                <c:pt idx="141">
                  <c:v>11100</c:v>
                </c:pt>
                <c:pt idx="142">
                  <c:v>11100</c:v>
                </c:pt>
                <c:pt idx="143">
                  <c:v>11199.5</c:v>
                </c:pt>
                <c:pt idx="144">
                  <c:v>11199.5</c:v>
                </c:pt>
                <c:pt idx="145">
                  <c:v>11203.5</c:v>
                </c:pt>
                <c:pt idx="146">
                  <c:v>11203.5</c:v>
                </c:pt>
                <c:pt idx="147">
                  <c:v>11204</c:v>
                </c:pt>
                <c:pt idx="148">
                  <c:v>11204</c:v>
                </c:pt>
                <c:pt idx="149">
                  <c:v>11208</c:v>
                </c:pt>
                <c:pt idx="150">
                  <c:v>11096</c:v>
                </c:pt>
                <c:pt idx="151">
                  <c:v>17416</c:v>
                </c:pt>
                <c:pt idx="152">
                  <c:v>19710</c:v>
                </c:pt>
                <c:pt idx="153">
                  <c:v>19716.5</c:v>
                </c:pt>
                <c:pt idx="154">
                  <c:v>19718.5</c:v>
                </c:pt>
                <c:pt idx="155">
                  <c:v>19882</c:v>
                </c:pt>
                <c:pt idx="156">
                  <c:v>22922</c:v>
                </c:pt>
                <c:pt idx="157">
                  <c:v>22922</c:v>
                </c:pt>
                <c:pt idx="158">
                  <c:v>23615.5</c:v>
                </c:pt>
                <c:pt idx="159">
                  <c:v>23637.5</c:v>
                </c:pt>
                <c:pt idx="160">
                  <c:v>23648</c:v>
                </c:pt>
                <c:pt idx="161">
                  <c:v>33058</c:v>
                </c:pt>
                <c:pt idx="162">
                  <c:v>33060</c:v>
                </c:pt>
                <c:pt idx="163">
                  <c:v>27509.5</c:v>
                </c:pt>
                <c:pt idx="164">
                  <c:v>27675.5</c:v>
                </c:pt>
                <c:pt idx="165">
                  <c:v>28302.5</c:v>
                </c:pt>
                <c:pt idx="166">
                  <c:v>28376</c:v>
                </c:pt>
                <c:pt idx="167">
                  <c:v>28386.5</c:v>
                </c:pt>
                <c:pt idx="168">
                  <c:v>30829.5</c:v>
                </c:pt>
                <c:pt idx="169">
                  <c:v>21351</c:v>
                </c:pt>
                <c:pt idx="170">
                  <c:v>21374.5</c:v>
                </c:pt>
                <c:pt idx="171">
                  <c:v>21379</c:v>
                </c:pt>
                <c:pt idx="172">
                  <c:v>22105</c:v>
                </c:pt>
                <c:pt idx="173">
                  <c:v>22113.5</c:v>
                </c:pt>
                <c:pt idx="174">
                  <c:v>22120</c:v>
                </c:pt>
                <c:pt idx="175">
                  <c:v>3373</c:v>
                </c:pt>
                <c:pt idx="176">
                  <c:v>3453</c:v>
                </c:pt>
                <c:pt idx="177">
                  <c:v>4000</c:v>
                </c:pt>
                <c:pt idx="178">
                  <c:v>4015</c:v>
                </c:pt>
                <c:pt idx="179">
                  <c:v>7077</c:v>
                </c:pt>
                <c:pt idx="180">
                  <c:v>-14961</c:v>
                </c:pt>
                <c:pt idx="181">
                  <c:v>-11940</c:v>
                </c:pt>
                <c:pt idx="182">
                  <c:v>23617</c:v>
                </c:pt>
                <c:pt idx="183">
                  <c:v>23740</c:v>
                </c:pt>
                <c:pt idx="184">
                  <c:v>23740</c:v>
                </c:pt>
                <c:pt idx="185">
                  <c:v>27709.5</c:v>
                </c:pt>
                <c:pt idx="186">
                  <c:v>28481.5</c:v>
                </c:pt>
                <c:pt idx="187">
                  <c:v>28516</c:v>
                </c:pt>
                <c:pt idx="188">
                  <c:v>28522.5</c:v>
                </c:pt>
                <c:pt idx="189">
                  <c:v>29367.5</c:v>
                </c:pt>
                <c:pt idx="190">
                  <c:v>29890</c:v>
                </c:pt>
                <c:pt idx="191">
                  <c:v>29942</c:v>
                </c:pt>
                <c:pt idx="192">
                  <c:v>29998.5</c:v>
                </c:pt>
                <c:pt idx="193">
                  <c:v>30047.5</c:v>
                </c:pt>
                <c:pt idx="194">
                  <c:v>30047.5</c:v>
                </c:pt>
                <c:pt idx="195">
                  <c:v>28337</c:v>
                </c:pt>
                <c:pt idx="196">
                  <c:v>32273.5</c:v>
                </c:pt>
                <c:pt idx="197">
                  <c:v>32280</c:v>
                </c:pt>
                <c:pt idx="198">
                  <c:v>32439.5</c:v>
                </c:pt>
                <c:pt idx="199">
                  <c:v>32439.5</c:v>
                </c:pt>
                <c:pt idx="200">
                  <c:v>32452.5</c:v>
                </c:pt>
                <c:pt idx="201">
                  <c:v>32452.5</c:v>
                </c:pt>
                <c:pt idx="202">
                  <c:v>32452.5</c:v>
                </c:pt>
                <c:pt idx="203">
                  <c:v>32453</c:v>
                </c:pt>
                <c:pt idx="204">
                  <c:v>32453</c:v>
                </c:pt>
                <c:pt idx="205">
                  <c:v>32472</c:v>
                </c:pt>
                <c:pt idx="206">
                  <c:v>32472</c:v>
                </c:pt>
                <c:pt idx="207">
                  <c:v>32495.5</c:v>
                </c:pt>
                <c:pt idx="208">
                  <c:v>32495.5</c:v>
                </c:pt>
                <c:pt idx="209">
                  <c:v>21087</c:v>
                </c:pt>
                <c:pt idx="210">
                  <c:v>30047.5</c:v>
                </c:pt>
                <c:pt idx="211">
                  <c:v>30047.5</c:v>
                </c:pt>
                <c:pt idx="212">
                  <c:v>7148</c:v>
                </c:pt>
                <c:pt idx="213">
                  <c:v>7243</c:v>
                </c:pt>
                <c:pt idx="214">
                  <c:v>3278</c:v>
                </c:pt>
                <c:pt idx="215">
                  <c:v>7140</c:v>
                </c:pt>
                <c:pt idx="216">
                  <c:v>7151</c:v>
                </c:pt>
                <c:pt idx="217">
                  <c:v>7177</c:v>
                </c:pt>
                <c:pt idx="218">
                  <c:v>7278</c:v>
                </c:pt>
                <c:pt idx="219">
                  <c:v>11199.5</c:v>
                </c:pt>
                <c:pt idx="220">
                  <c:v>11199.5</c:v>
                </c:pt>
                <c:pt idx="221">
                  <c:v>29425</c:v>
                </c:pt>
                <c:pt idx="222">
                  <c:v>34159</c:v>
                </c:pt>
                <c:pt idx="223">
                  <c:v>33874.5</c:v>
                </c:pt>
                <c:pt idx="224">
                  <c:v>33853</c:v>
                </c:pt>
                <c:pt idx="225">
                  <c:v>33868</c:v>
                </c:pt>
                <c:pt idx="226">
                  <c:v>33896.5</c:v>
                </c:pt>
                <c:pt idx="227">
                  <c:v>33853</c:v>
                </c:pt>
                <c:pt idx="228">
                  <c:v>34823</c:v>
                </c:pt>
                <c:pt idx="229">
                  <c:v>33239.5</c:v>
                </c:pt>
                <c:pt idx="230">
                  <c:v>33239.5</c:v>
                </c:pt>
                <c:pt idx="231">
                  <c:v>33239.5</c:v>
                </c:pt>
                <c:pt idx="232">
                  <c:v>33894</c:v>
                </c:pt>
                <c:pt idx="233">
                  <c:v>34674</c:v>
                </c:pt>
                <c:pt idx="234">
                  <c:v>34674</c:v>
                </c:pt>
                <c:pt idx="235">
                  <c:v>34693.5</c:v>
                </c:pt>
                <c:pt idx="236">
                  <c:v>34836.5</c:v>
                </c:pt>
                <c:pt idx="237">
                  <c:v>34159</c:v>
                </c:pt>
              </c:numCache>
            </c:numRef>
          </c:xVal>
          <c:yVal>
            <c:numRef>
              <c:f>'A (2)'!$R$21:$R$843</c:f>
              <c:numCache>
                <c:formatCode>General</c:formatCode>
                <c:ptCount val="823"/>
                <c:pt idx="50">
                  <c:v>-9.2717000006814487E-3</c:v>
                </c:pt>
                <c:pt idx="52">
                  <c:v>-1.6820700002426747E-2</c:v>
                </c:pt>
                <c:pt idx="53">
                  <c:v>-2.0182849999400787E-2</c:v>
                </c:pt>
                <c:pt idx="54">
                  <c:v>4.5329649998166133E-2</c:v>
                </c:pt>
                <c:pt idx="55">
                  <c:v>-1.7096700001275167E-2</c:v>
                </c:pt>
                <c:pt idx="56">
                  <c:v>-2.4540000013075769E-3</c:v>
                </c:pt>
                <c:pt idx="57">
                  <c:v>-9.1216449996863957E-2</c:v>
                </c:pt>
                <c:pt idx="58">
                  <c:v>6.0184000030858442E-3</c:v>
                </c:pt>
                <c:pt idx="59">
                  <c:v>1.9624600005045068E-2</c:v>
                </c:pt>
                <c:pt idx="60">
                  <c:v>4.7634850001486484E-2</c:v>
                </c:pt>
                <c:pt idx="61">
                  <c:v>4.5414400003210176E-2</c:v>
                </c:pt>
                <c:pt idx="62">
                  <c:v>-2.040100000158418E-3</c:v>
                </c:pt>
                <c:pt idx="63">
                  <c:v>-2.6906999992206693E-3</c:v>
                </c:pt>
                <c:pt idx="64">
                  <c:v>-2.0629200000257697E-2</c:v>
                </c:pt>
                <c:pt idx="124">
                  <c:v>-2.7770199994847644E-2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36-471E-967C-37547FB5F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936848"/>
        <c:axId val="1"/>
      </c:scatterChart>
      <c:valAx>
        <c:axId val="731936848"/>
        <c:scaling>
          <c:orientation val="minMax"/>
          <c:max val="4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6759776536312854"/>
              <c:y val="0.9070256610485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43016759776536E-2"/>
              <c:y val="0.41322357432593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9368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385474860335196"/>
          <c:y val="0.94834797509815405"/>
          <c:w val="0.63826815642458112"/>
          <c:h val="4.13223140495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1269892545483094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94117647058824"/>
          <c:w val="0.89865797020228821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(2)'!$D$21:$D$149</c:f>
              <c:numCache>
                <c:formatCode>General</c:formatCode>
                <c:ptCount val="129"/>
                <c:pt idx="0">
                  <c:v>0.7077</c:v>
                </c:pt>
                <c:pt idx="1">
                  <c:v>0.71399999999999997</c:v>
                </c:pt>
                <c:pt idx="2">
                  <c:v>0.71479999999999999</c:v>
                </c:pt>
                <c:pt idx="3">
                  <c:v>0.71509999999999996</c:v>
                </c:pt>
                <c:pt idx="4">
                  <c:v>0.7177</c:v>
                </c:pt>
                <c:pt idx="5">
                  <c:v>0.71975</c:v>
                </c:pt>
                <c:pt idx="6">
                  <c:v>0.72430000000000005</c:v>
                </c:pt>
                <c:pt idx="7">
                  <c:v>0.72535000000000005</c:v>
                </c:pt>
                <c:pt idx="8">
                  <c:v>0.7278</c:v>
                </c:pt>
                <c:pt idx="9">
                  <c:v>0.78225</c:v>
                </c:pt>
                <c:pt idx="10">
                  <c:v>0.78244999999999998</c:v>
                </c:pt>
                <c:pt idx="11">
                  <c:v>0.78954999999999997</c:v>
                </c:pt>
                <c:pt idx="12">
                  <c:v>0.78959999999999997</c:v>
                </c:pt>
                <c:pt idx="13">
                  <c:v>0.79</c:v>
                </c:pt>
                <c:pt idx="14">
                  <c:v>0.79020000000000001</c:v>
                </c:pt>
                <c:pt idx="15">
                  <c:v>0.79520000000000002</c:v>
                </c:pt>
                <c:pt idx="16">
                  <c:v>0.79884999999999995</c:v>
                </c:pt>
                <c:pt idx="17">
                  <c:v>0.80320000000000003</c:v>
                </c:pt>
                <c:pt idx="18">
                  <c:v>0.85765000000000002</c:v>
                </c:pt>
                <c:pt idx="19">
                  <c:v>0.87109999999999999</c:v>
                </c:pt>
                <c:pt idx="20">
                  <c:v>0.87109999999999999</c:v>
                </c:pt>
                <c:pt idx="21">
                  <c:v>0.87370000000000003</c:v>
                </c:pt>
                <c:pt idx="22">
                  <c:v>0.87370000000000003</c:v>
                </c:pt>
                <c:pt idx="23">
                  <c:v>0.87370000000000003</c:v>
                </c:pt>
                <c:pt idx="24">
                  <c:v>0.88105</c:v>
                </c:pt>
                <c:pt idx="25">
                  <c:v>0.88105</c:v>
                </c:pt>
                <c:pt idx="26">
                  <c:v>0.95379999999999998</c:v>
                </c:pt>
                <c:pt idx="27">
                  <c:v>0.95445000000000002</c:v>
                </c:pt>
                <c:pt idx="28">
                  <c:v>1.0182</c:v>
                </c:pt>
                <c:pt idx="29">
                  <c:v>1.1095999999999999</c:v>
                </c:pt>
                <c:pt idx="30">
                  <c:v>1.1095999999999999</c:v>
                </c:pt>
                <c:pt idx="31">
                  <c:v>1.1095999999999999</c:v>
                </c:pt>
                <c:pt idx="32">
                  <c:v>1.1095999999999999</c:v>
                </c:pt>
                <c:pt idx="33">
                  <c:v>1.1100000000000001</c:v>
                </c:pt>
                <c:pt idx="34">
                  <c:v>1.1100000000000001</c:v>
                </c:pt>
                <c:pt idx="35">
                  <c:v>1.1100000000000001</c:v>
                </c:pt>
                <c:pt idx="36">
                  <c:v>1.11995</c:v>
                </c:pt>
                <c:pt idx="37">
                  <c:v>1.11995</c:v>
                </c:pt>
                <c:pt idx="38">
                  <c:v>1.11995</c:v>
                </c:pt>
                <c:pt idx="39">
                  <c:v>1.11995</c:v>
                </c:pt>
                <c:pt idx="40">
                  <c:v>1.12035</c:v>
                </c:pt>
                <c:pt idx="41">
                  <c:v>1.12035</c:v>
                </c:pt>
                <c:pt idx="42">
                  <c:v>1.12035</c:v>
                </c:pt>
                <c:pt idx="43">
                  <c:v>1.12035</c:v>
                </c:pt>
                <c:pt idx="44">
                  <c:v>1.1204000000000001</c:v>
                </c:pt>
                <c:pt idx="45">
                  <c:v>1.1204000000000001</c:v>
                </c:pt>
                <c:pt idx="46">
                  <c:v>1.1204000000000001</c:v>
                </c:pt>
                <c:pt idx="47">
                  <c:v>1.1204000000000001</c:v>
                </c:pt>
                <c:pt idx="48">
                  <c:v>1.1208</c:v>
                </c:pt>
                <c:pt idx="49">
                  <c:v>1.177</c:v>
                </c:pt>
                <c:pt idx="50">
                  <c:v>1.1780999999999999</c:v>
                </c:pt>
                <c:pt idx="51">
                  <c:v>1.3396999999999999</c:v>
                </c:pt>
                <c:pt idx="52">
                  <c:v>1.3396999999999999</c:v>
                </c:pt>
                <c:pt idx="53">
                  <c:v>1.4376500000000001</c:v>
                </c:pt>
                <c:pt idx="54">
                  <c:v>1.4376500000000001</c:v>
                </c:pt>
                <c:pt idx="55">
                  <c:v>1.4376500000000001</c:v>
                </c:pt>
                <c:pt idx="56">
                  <c:v>1.4378500000000001</c:v>
                </c:pt>
                <c:pt idx="57">
                  <c:v>1.4378500000000001</c:v>
                </c:pt>
                <c:pt idx="58">
                  <c:v>1.4382999999999999</c:v>
                </c:pt>
                <c:pt idx="59">
                  <c:v>1.4382999999999999</c:v>
                </c:pt>
                <c:pt idx="60">
                  <c:v>1.4382999999999999</c:v>
                </c:pt>
                <c:pt idx="61">
                  <c:v>1.4499</c:v>
                </c:pt>
                <c:pt idx="62">
                  <c:v>1.4499</c:v>
                </c:pt>
                <c:pt idx="63">
                  <c:v>1.4964</c:v>
                </c:pt>
                <c:pt idx="64">
                  <c:v>1.4964</c:v>
                </c:pt>
                <c:pt idx="65">
                  <c:v>1.5236000000000001</c:v>
                </c:pt>
                <c:pt idx="66">
                  <c:v>1.7416</c:v>
                </c:pt>
                <c:pt idx="67">
                  <c:v>1.9710000000000001</c:v>
                </c:pt>
                <c:pt idx="68">
                  <c:v>1.9716499999999999</c:v>
                </c:pt>
                <c:pt idx="69">
                  <c:v>1.9718500000000001</c:v>
                </c:pt>
                <c:pt idx="70">
                  <c:v>1.9858</c:v>
                </c:pt>
                <c:pt idx="71">
                  <c:v>1.9882</c:v>
                </c:pt>
                <c:pt idx="72">
                  <c:v>2.1086999999999998</c:v>
                </c:pt>
                <c:pt idx="73">
                  <c:v>2.1351</c:v>
                </c:pt>
                <c:pt idx="74">
                  <c:v>2.1374499999999999</c:v>
                </c:pt>
                <c:pt idx="75">
                  <c:v>2.1379000000000001</c:v>
                </c:pt>
                <c:pt idx="76">
                  <c:v>2.1566999999999998</c:v>
                </c:pt>
                <c:pt idx="77">
                  <c:v>2.2105000000000001</c:v>
                </c:pt>
                <c:pt idx="78">
                  <c:v>2.2113499999999999</c:v>
                </c:pt>
                <c:pt idx="79">
                  <c:v>2.2117</c:v>
                </c:pt>
                <c:pt idx="80">
                  <c:v>2.2120000000000002</c:v>
                </c:pt>
                <c:pt idx="81">
                  <c:v>2.2921999999999998</c:v>
                </c:pt>
                <c:pt idx="82">
                  <c:v>2.2921999999999998</c:v>
                </c:pt>
                <c:pt idx="83">
                  <c:v>2.2921999999999998</c:v>
                </c:pt>
                <c:pt idx="84">
                  <c:v>2.2921999999999998</c:v>
                </c:pt>
                <c:pt idx="85">
                  <c:v>2.3596499999999998</c:v>
                </c:pt>
                <c:pt idx="86">
                  <c:v>2.3615499999999998</c:v>
                </c:pt>
                <c:pt idx="87">
                  <c:v>2.3616999999999999</c:v>
                </c:pt>
                <c:pt idx="88">
                  <c:v>2.36375</c:v>
                </c:pt>
                <c:pt idx="89">
                  <c:v>2.3647999999999998</c:v>
                </c:pt>
                <c:pt idx="90">
                  <c:v>2.3721999999999999</c:v>
                </c:pt>
                <c:pt idx="91">
                  <c:v>2.3740000000000001</c:v>
                </c:pt>
                <c:pt idx="92">
                  <c:v>2.3740000000000001</c:v>
                </c:pt>
                <c:pt idx="93">
                  <c:v>2.4470000000000001</c:v>
                </c:pt>
                <c:pt idx="94">
                  <c:v>2.4542999999999999</c:v>
                </c:pt>
                <c:pt idx="95">
                  <c:v>2.4542999999999999</c:v>
                </c:pt>
                <c:pt idx="96">
                  <c:v>2.4602499999999998</c:v>
                </c:pt>
                <c:pt idx="97">
                  <c:v>2.4603000000000002</c:v>
                </c:pt>
                <c:pt idx="98">
                  <c:v>2.6177000000000001</c:v>
                </c:pt>
                <c:pt idx="99">
                  <c:v>2.6824499999999998</c:v>
                </c:pt>
                <c:pt idx="100">
                  <c:v>2.75095</c:v>
                </c:pt>
                <c:pt idx="101">
                  <c:v>2.76755</c:v>
                </c:pt>
                <c:pt idx="102">
                  <c:v>2.77095</c:v>
                </c:pt>
                <c:pt idx="103">
                  <c:v>2.7762500000000001</c:v>
                </c:pt>
                <c:pt idx="104">
                  <c:v>2.8302499999999999</c:v>
                </c:pt>
                <c:pt idx="105">
                  <c:v>2.8376000000000001</c:v>
                </c:pt>
                <c:pt idx="106">
                  <c:v>2.8386499999999999</c:v>
                </c:pt>
                <c:pt idx="107">
                  <c:v>2.84815</c:v>
                </c:pt>
                <c:pt idx="108">
                  <c:v>2.84815</c:v>
                </c:pt>
                <c:pt idx="109">
                  <c:v>2.8515999999999999</c:v>
                </c:pt>
                <c:pt idx="110">
                  <c:v>2.8515999999999999</c:v>
                </c:pt>
                <c:pt idx="111">
                  <c:v>2.8522500000000002</c:v>
                </c:pt>
                <c:pt idx="112">
                  <c:v>2.85385</c:v>
                </c:pt>
                <c:pt idx="113">
                  <c:v>2.8577499999999998</c:v>
                </c:pt>
                <c:pt idx="114">
                  <c:v>2.8676499999999998</c:v>
                </c:pt>
                <c:pt idx="115">
                  <c:v>2.9337499999999999</c:v>
                </c:pt>
                <c:pt idx="116">
                  <c:v>2.93675</c:v>
                </c:pt>
                <c:pt idx="117">
                  <c:v>2.9890500000000002</c:v>
                </c:pt>
                <c:pt idx="118">
                  <c:v>2.99315</c:v>
                </c:pt>
                <c:pt idx="119">
                  <c:v>2.9935999999999998</c:v>
                </c:pt>
                <c:pt idx="120">
                  <c:v>2.9942500000000001</c:v>
                </c:pt>
                <c:pt idx="121">
                  <c:v>2.9998499999999999</c:v>
                </c:pt>
                <c:pt idx="122">
                  <c:v>3.0047999999999999</c:v>
                </c:pt>
                <c:pt idx="123">
                  <c:v>3.0047999999999999</c:v>
                </c:pt>
                <c:pt idx="124">
                  <c:v>3.0047999999999999</c:v>
                </c:pt>
                <c:pt idx="125">
                  <c:v>3.0047999999999999</c:v>
                </c:pt>
                <c:pt idx="126">
                  <c:v>3.0124499999999999</c:v>
                </c:pt>
                <c:pt idx="127">
                  <c:v>3.0830000000000002</c:v>
                </c:pt>
                <c:pt idx="128">
                  <c:v>3.1695500000000001</c:v>
                </c:pt>
              </c:numCache>
            </c:numRef>
          </c:xVal>
          <c:yVal>
            <c:numRef>
              <c:f>'Q_fit (2)'!$E$21:$E$149</c:f>
              <c:numCache>
                <c:formatCode>General</c:formatCode>
                <c:ptCount val="129"/>
                <c:pt idx="0">
                  <c:v>-1.2584299998707138E-2</c:v>
                </c:pt>
                <c:pt idx="1">
                  <c:v>-1.1425999997300096E-2</c:v>
                </c:pt>
                <c:pt idx="2">
                  <c:v>-1.3093199995637406E-2</c:v>
                </c:pt>
                <c:pt idx="3">
                  <c:v>-1.2280899994948413E-2</c:v>
                </c:pt>
                <c:pt idx="4">
                  <c:v>-1.1574299998756032E-2</c:v>
                </c:pt>
                <c:pt idx="5">
                  <c:v>-1.0290250000252854E-2</c:v>
                </c:pt>
                <c:pt idx="6">
                  <c:v>-1.8703699999605305E-2</c:v>
                </c:pt>
                <c:pt idx="7">
                  <c:v>-1.0860649999813177E-2</c:v>
                </c:pt>
                <c:pt idx="8">
                  <c:v>-1.1960199997702148E-2</c:v>
                </c:pt>
                <c:pt idx="9">
                  <c:v>-1.1927749997994397E-2</c:v>
                </c:pt>
                <c:pt idx="10">
                  <c:v>-1.1519549996592104E-2</c:v>
                </c:pt>
                <c:pt idx="11">
                  <c:v>-1.3128450002113823E-2</c:v>
                </c:pt>
                <c:pt idx="12">
                  <c:v>-1.1726400000043213E-2</c:v>
                </c:pt>
                <c:pt idx="13">
                  <c:v>-1.3610000001790468E-2</c:v>
                </c:pt>
                <c:pt idx="14">
                  <c:v>-1.1601799997151829E-2</c:v>
                </c:pt>
                <c:pt idx="15">
                  <c:v>-1.1996799999906216E-2</c:v>
                </c:pt>
                <c:pt idx="16">
                  <c:v>-1.2047149997670203E-2</c:v>
                </c:pt>
                <c:pt idx="17">
                  <c:v>-1.3868800000636838E-2</c:v>
                </c:pt>
                <c:pt idx="18">
                  <c:v>-1.2936350001837127E-2</c:v>
                </c:pt>
                <c:pt idx="19">
                  <c:v>-1.3884899999538902E-2</c:v>
                </c:pt>
                <c:pt idx="20">
                  <c:v>-1.2784899998223409E-2</c:v>
                </c:pt>
                <c:pt idx="21">
                  <c:v>-1.612829999794485E-2</c:v>
                </c:pt>
                <c:pt idx="22">
                  <c:v>-1.4828299994405825E-2</c:v>
                </c:pt>
                <c:pt idx="23">
                  <c:v>-1.1278299993136898E-2</c:v>
                </c:pt>
                <c:pt idx="24">
                  <c:v>-1.9776950000959914E-2</c:v>
                </c:pt>
                <c:pt idx="25">
                  <c:v>-1.6926950003835373E-2</c:v>
                </c:pt>
                <c:pt idx="26">
                  <c:v>-2.2894200003065635E-2</c:v>
                </c:pt>
                <c:pt idx="27">
                  <c:v>-1.446754999778932E-2</c:v>
                </c:pt>
                <c:pt idx="28">
                  <c:v>-1.9953800001530908E-2</c:v>
                </c:pt>
                <c:pt idx="29">
                  <c:v>-2.2126399999251589E-2</c:v>
                </c:pt>
                <c:pt idx="30">
                  <c:v>-2.2106399999756832E-2</c:v>
                </c:pt>
                <c:pt idx="31">
                  <c:v>-2.0946399999957066E-2</c:v>
                </c:pt>
                <c:pt idx="32">
                  <c:v>-2.0906400000967551E-2</c:v>
                </c:pt>
                <c:pt idx="33">
                  <c:v>-2.1689999994123355E-2</c:v>
                </c:pt>
                <c:pt idx="34">
                  <c:v>-2.1139999997103587E-2</c:v>
                </c:pt>
                <c:pt idx="35">
                  <c:v>-2.1089999994728714E-2</c:v>
                </c:pt>
                <c:pt idx="36">
                  <c:v>-2.2602049997658469E-2</c:v>
                </c:pt>
                <c:pt idx="37">
                  <c:v>-2.2582049998163711E-2</c:v>
                </c:pt>
                <c:pt idx="38">
                  <c:v>-2.2282049998466391E-2</c:v>
                </c:pt>
                <c:pt idx="39">
                  <c:v>-2.2252049995586276E-2</c:v>
                </c:pt>
                <c:pt idx="40">
                  <c:v>-2.0915649991366081E-2</c:v>
                </c:pt>
                <c:pt idx="41">
                  <c:v>-2.0865649996267166E-2</c:v>
                </c:pt>
                <c:pt idx="42">
                  <c:v>-1.9765649994951673E-2</c:v>
                </c:pt>
                <c:pt idx="43">
                  <c:v>-1.9735649999347515E-2</c:v>
                </c:pt>
                <c:pt idx="44">
                  <c:v>-2.3213599997689016E-2</c:v>
                </c:pt>
                <c:pt idx="45">
                  <c:v>-2.3163599995314144E-2</c:v>
                </c:pt>
                <c:pt idx="46">
                  <c:v>-2.3003599999356084E-2</c:v>
                </c:pt>
                <c:pt idx="47">
                  <c:v>-2.2963600000366569E-2</c:v>
                </c:pt>
                <c:pt idx="48">
                  <c:v>-2.2647199992206879E-2</c:v>
                </c:pt>
                <c:pt idx="49">
                  <c:v>-2.4542999999539461E-2</c:v>
                </c:pt>
                <c:pt idx="50">
                  <c:v>-2.3297899999306537E-2</c:v>
                </c:pt>
                <c:pt idx="51">
                  <c:v>-3.1272299995180219E-2</c:v>
                </c:pt>
                <c:pt idx="52">
                  <c:v>-3.0972299995482899E-2</c:v>
                </c:pt>
                <c:pt idx="53">
                  <c:v>-3.4356349991867319E-2</c:v>
                </c:pt>
                <c:pt idx="54">
                  <c:v>-3.4056349992169999E-2</c:v>
                </c:pt>
                <c:pt idx="55">
                  <c:v>-3.185634999681497E-2</c:v>
                </c:pt>
                <c:pt idx="56">
                  <c:v>-3.7048149999463931E-2</c:v>
                </c:pt>
                <c:pt idx="57">
                  <c:v>-3.0148149999149609E-2</c:v>
                </c:pt>
                <c:pt idx="58">
                  <c:v>-3.4629699999641161E-2</c:v>
                </c:pt>
                <c:pt idx="59">
                  <c:v>-3.3929700002772734E-2</c:v>
                </c:pt>
                <c:pt idx="60">
                  <c:v>-3.2429699997010175E-2</c:v>
                </c:pt>
                <c:pt idx="61">
                  <c:v>-3.7254099996061996E-2</c:v>
                </c:pt>
                <c:pt idx="62">
                  <c:v>-3.5854099995049182E-2</c:v>
                </c:pt>
                <c:pt idx="63">
                  <c:v>-3.7047600002551917E-2</c:v>
                </c:pt>
                <c:pt idx="64">
                  <c:v>-3.3247600003960542E-2</c:v>
                </c:pt>
                <c:pt idx="65">
                  <c:v>-3.4332399998675101E-2</c:v>
                </c:pt>
                <c:pt idx="66">
                  <c:v>-4.9394399997254368E-2</c:v>
                </c:pt>
                <c:pt idx="67">
                  <c:v>-6.1888999996881466E-2</c:v>
                </c:pt>
                <c:pt idx="68">
                  <c:v>-6.0262349994445685E-2</c:v>
                </c:pt>
                <c:pt idx="69">
                  <c:v>-6.0454149992438033E-2</c:v>
                </c:pt>
                <c:pt idx="70">
                  <c:v>-6.2982200004626065E-2</c:v>
                </c:pt>
                <c:pt idx="71">
                  <c:v>-6.4083800003572833E-2</c:v>
                </c:pt>
                <c:pt idx="72">
                  <c:v>-7.4143300000287127E-2</c:v>
                </c:pt>
                <c:pt idx="73">
                  <c:v>-7.366090000141412E-2</c:v>
                </c:pt>
                <c:pt idx="74">
                  <c:v>-7.2364550003840122E-2</c:v>
                </c:pt>
                <c:pt idx="75">
                  <c:v>-7.6446099999884609E-2</c:v>
                </c:pt>
                <c:pt idx="76">
                  <c:v>-7.4275300001318101E-2</c:v>
                </c:pt>
                <c:pt idx="77">
                  <c:v>-7.6469499996164814E-2</c:v>
                </c:pt>
                <c:pt idx="78">
                  <c:v>-7.3434649995760992E-2</c:v>
                </c:pt>
                <c:pt idx="79">
                  <c:v>-7.5220300001092255E-2</c:v>
                </c:pt>
                <c:pt idx="80">
                  <c:v>-7.3107999996864237E-2</c:v>
                </c:pt>
                <c:pt idx="81">
                  <c:v>-8.301979999669129E-2</c:v>
                </c:pt>
                <c:pt idx="82">
                  <c:v>-8.2969800001592375E-2</c:v>
                </c:pt>
                <c:pt idx="83">
                  <c:v>-8.2659799998509698E-2</c:v>
                </c:pt>
                <c:pt idx="84">
                  <c:v>-8.2619799999520183E-2</c:v>
                </c:pt>
                <c:pt idx="85">
                  <c:v>-8.3154350002587307E-2</c:v>
                </c:pt>
                <c:pt idx="86">
                  <c:v>-8.7476449996756855E-2</c:v>
                </c:pt>
                <c:pt idx="87">
                  <c:v>-8.1470299999637064E-2</c:v>
                </c:pt>
                <c:pt idx="88">
                  <c:v>-8.368625000002794E-2</c:v>
                </c:pt>
                <c:pt idx="89">
                  <c:v>-8.5943199999746867E-2</c:v>
                </c:pt>
                <c:pt idx="90">
                  <c:v>-8.5639799995988142E-2</c:v>
                </c:pt>
                <c:pt idx="91">
                  <c:v>-8.6965999995300081E-2</c:v>
                </c:pt>
                <c:pt idx="92">
                  <c:v>-8.6965999995300081E-2</c:v>
                </c:pt>
                <c:pt idx="93">
                  <c:v>-9.0172999996866565E-2</c:v>
                </c:pt>
                <c:pt idx="94">
                  <c:v>-8.96736999929999E-2</c:v>
                </c:pt>
                <c:pt idx="95">
                  <c:v>-8.96736999929999E-2</c:v>
                </c:pt>
                <c:pt idx="96">
                  <c:v>-8.6329749996366445E-2</c:v>
                </c:pt>
                <c:pt idx="97">
                  <c:v>-9.0027699996426236E-2</c:v>
                </c:pt>
                <c:pt idx="98">
                  <c:v>-9.9174299997685011E-2</c:v>
                </c:pt>
                <c:pt idx="99">
                  <c:v>-0.10381955000048038</c:v>
                </c:pt>
                <c:pt idx="100">
                  <c:v>-0.10241105000022799</c:v>
                </c:pt>
                <c:pt idx="101">
                  <c:v>-0.10423045000061393</c:v>
                </c:pt>
                <c:pt idx="102">
                  <c:v>-0.10359104999952251</c:v>
                </c:pt>
                <c:pt idx="103">
                  <c:v>-0.10527374999946915</c:v>
                </c:pt>
                <c:pt idx="104">
                  <c:v>-0.11045975000160979</c:v>
                </c:pt>
                <c:pt idx="105">
                  <c:v>-0.11135839999769814</c:v>
                </c:pt>
                <c:pt idx="106">
                  <c:v>-0.10931534999690484</c:v>
                </c:pt>
                <c:pt idx="107">
                  <c:v>-0.10632584999984829</c:v>
                </c:pt>
                <c:pt idx="108">
                  <c:v>-0.10630585000035353</c:v>
                </c:pt>
                <c:pt idx="109">
                  <c:v>-0.1105844000048819</c:v>
                </c:pt>
                <c:pt idx="110">
                  <c:v>-0.11054439999861643</c:v>
                </c:pt>
                <c:pt idx="111">
                  <c:v>-0.10925775000214344</c:v>
                </c:pt>
                <c:pt idx="112">
                  <c:v>-0.10959215000184486</c:v>
                </c:pt>
                <c:pt idx="113">
                  <c:v>-0.10973224999906961</c:v>
                </c:pt>
                <c:pt idx="114">
                  <c:v>-0.11092634999658912</c:v>
                </c:pt>
                <c:pt idx="115">
                  <c:v>-0.11241624999820488</c:v>
                </c:pt>
                <c:pt idx="116">
                  <c:v>-0.11439324999810196</c:v>
                </c:pt>
                <c:pt idx="117">
                  <c:v>-0.11886894999770448</c:v>
                </c:pt>
                <c:pt idx="118">
                  <c:v>-0.11688084999332204</c:v>
                </c:pt>
                <c:pt idx="119">
                  <c:v>-0.11976240000512917</c:v>
                </c:pt>
                <c:pt idx="120">
                  <c:v>-0.11665574999642558</c:v>
                </c:pt>
                <c:pt idx="121">
                  <c:v>-0.11165614999481477</c:v>
                </c:pt>
                <c:pt idx="122">
                  <c:v>-0.12020320000010543</c:v>
                </c:pt>
                <c:pt idx="123">
                  <c:v>-0.12020320000010543</c:v>
                </c:pt>
                <c:pt idx="124">
                  <c:v>-0.12015319999773055</c:v>
                </c:pt>
                <c:pt idx="125">
                  <c:v>-0.12015319999773055</c:v>
                </c:pt>
                <c:pt idx="126">
                  <c:v>-0.11698954999883426</c:v>
                </c:pt>
                <c:pt idx="127">
                  <c:v>-0.12579700000060257</c:v>
                </c:pt>
                <c:pt idx="128">
                  <c:v>-0.13094845000159694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00-468C-BBA8-0112C7BF0CF2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(2)'!$U$2:$U$27</c:f>
              <c:numCache>
                <c:formatCode>General</c:formatCode>
                <c:ptCount val="2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3</c:v>
                </c:pt>
                <c:pt idx="25">
                  <c:v>3.1</c:v>
                </c:pt>
              </c:numCache>
            </c:numRef>
          </c:xVal>
          <c:yVal>
            <c:numRef>
              <c:f>'Q_fit (2)'!$V$2:$V$27</c:f>
              <c:numCache>
                <c:formatCode>General</c:formatCode>
                <c:ptCount val="26"/>
                <c:pt idx="0">
                  <c:v>-9.2889358459183379E-4</c:v>
                </c:pt>
                <c:pt idx="1">
                  <c:v>-4.3333306118738899E-3</c:v>
                </c:pt>
                <c:pt idx="2">
                  <c:v>-7.8484983764286302E-3</c:v>
                </c:pt>
                <c:pt idx="3">
                  <c:v>-1.1474396878256061E-2</c:v>
                </c:pt>
                <c:pt idx="4">
                  <c:v>-1.5211026117356176E-2</c:v>
                </c:pt>
                <c:pt idx="5">
                  <c:v>-1.9058386093728976E-2</c:v>
                </c:pt>
                <c:pt idx="6">
                  <c:v>-2.3016476807374467E-2</c:v>
                </c:pt>
                <c:pt idx="7">
                  <c:v>-2.7085298258292638E-2</c:v>
                </c:pt>
                <c:pt idx="8">
                  <c:v>-3.12648504464835E-2</c:v>
                </c:pt>
                <c:pt idx="9">
                  <c:v>-3.5555133371947045E-2</c:v>
                </c:pt>
                <c:pt idx="10">
                  <c:v>-3.9956147034683281E-2</c:v>
                </c:pt>
                <c:pt idx="11">
                  <c:v>-4.4467891434692201E-2</c:v>
                </c:pt>
                <c:pt idx="12">
                  <c:v>-4.9090366571973798E-2</c:v>
                </c:pt>
                <c:pt idx="13">
                  <c:v>-5.3823572446528092E-2</c:v>
                </c:pt>
                <c:pt idx="14">
                  <c:v>-5.866750905835507E-2</c:v>
                </c:pt>
                <c:pt idx="15">
                  <c:v>-6.3622176407454739E-2</c:v>
                </c:pt>
                <c:pt idx="16">
                  <c:v>-6.8687574493827092E-2</c:v>
                </c:pt>
                <c:pt idx="17">
                  <c:v>-7.3863703317472135E-2</c:v>
                </c:pt>
                <c:pt idx="18">
                  <c:v>-7.9150562878389841E-2</c:v>
                </c:pt>
                <c:pt idx="19">
                  <c:v>-8.4548153176580265E-2</c:v>
                </c:pt>
                <c:pt idx="20">
                  <c:v>-9.0056474212043353E-2</c:v>
                </c:pt>
                <c:pt idx="21">
                  <c:v>-9.5675525984779158E-2</c:v>
                </c:pt>
                <c:pt idx="22">
                  <c:v>-0.10140530849478763</c:v>
                </c:pt>
                <c:pt idx="23">
                  <c:v>-0.10724582174206877</c:v>
                </c:pt>
                <c:pt idx="24">
                  <c:v>-0.11925904044844915</c:v>
                </c:pt>
                <c:pt idx="25">
                  <c:v>-0.12543174590754838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00-468C-BBA8-0112C7BF0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9368"/>
        <c:axId val="1"/>
      </c:scatterChart>
      <c:valAx>
        <c:axId val="661749368"/>
        <c:scaling>
          <c:orientation val="minMax"/>
          <c:max val="3.5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7493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647058823529417"/>
          <c:w val="0.13797326616224254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4033745551744681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3076099288921"/>
          <c:y val="0.13649871409425146"/>
          <c:w val="0.84509265742775941"/>
          <c:h val="0.620178940123881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(test)'!$H$20</c:f>
              <c:strCache>
                <c:ptCount val="1"/>
                <c:pt idx="0">
                  <c:v>IBVS 937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(test)'!$F$21:$F$864</c:f>
              <c:numCache>
                <c:formatCode>General</c:formatCode>
                <c:ptCount val="844"/>
                <c:pt idx="0">
                  <c:v>-25197</c:v>
                </c:pt>
                <c:pt idx="1">
                  <c:v>-24456</c:v>
                </c:pt>
                <c:pt idx="2">
                  <c:v>-22965</c:v>
                </c:pt>
                <c:pt idx="3">
                  <c:v>-23665</c:v>
                </c:pt>
                <c:pt idx="4">
                  <c:v>-22913</c:v>
                </c:pt>
                <c:pt idx="5">
                  <c:v>-22652</c:v>
                </c:pt>
                <c:pt idx="6">
                  <c:v>-22585</c:v>
                </c:pt>
                <c:pt idx="7">
                  <c:v>-21243</c:v>
                </c:pt>
                <c:pt idx="8">
                  <c:v>-20232</c:v>
                </c:pt>
                <c:pt idx="9">
                  <c:v>-19726</c:v>
                </c:pt>
                <c:pt idx="10">
                  <c:v>-19717.5</c:v>
                </c:pt>
                <c:pt idx="11">
                  <c:v>-19672</c:v>
                </c:pt>
                <c:pt idx="12">
                  <c:v>-19084</c:v>
                </c:pt>
                <c:pt idx="13">
                  <c:v>-18771</c:v>
                </c:pt>
                <c:pt idx="14">
                  <c:v>-18114</c:v>
                </c:pt>
                <c:pt idx="15">
                  <c:v>-18004</c:v>
                </c:pt>
                <c:pt idx="16">
                  <c:v>-8042.5</c:v>
                </c:pt>
                <c:pt idx="17">
                  <c:v>-8036</c:v>
                </c:pt>
                <c:pt idx="18">
                  <c:v>-7917</c:v>
                </c:pt>
                <c:pt idx="19">
                  <c:v>-7915</c:v>
                </c:pt>
                <c:pt idx="20">
                  <c:v>-7895.5</c:v>
                </c:pt>
                <c:pt idx="21">
                  <c:v>-698.5</c:v>
                </c:pt>
                <c:pt idx="22">
                  <c:v>-642.5</c:v>
                </c:pt>
                <c:pt idx="23">
                  <c:v>-73.5</c:v>
                </c:pt>
                <c:pt idx="24">
                  <c:v>-71.5</c:v>
                </c:pt>
                <c:pt idx="25">
                  <c:v>-0.5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56</c:v>
                </c:pt>
              </c:numCache>
            </c:numRef>
          </c:xVal>
          <c:yVal>
            <c:numRef>
              <c:f>'A (test)'!$H$21:$H$864</c:f>
              <c:numCache>
                <c:formatCode>General</c:formatCode>
                <c:ptCount val="8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5-4376-9414-755E051F6F1A}"/>
            </c:ext>
          </c:extLst>
        </c:ser>
        <c:ser>
          <c:idx val="1"/>
          <c:order val="1"/>
          <c:tx>
            <c:strRef>
              <c:f>'A (test)'!$I$20:$I$20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(test)'!$F$21:$F$864</c:f>
              <c:numCache>
                <c:formatCode>General</c:formatCode>
                <c:ptCount val="844"/>
                <c:pt idx="0">
                  <c:v>-25197</c:v>
                </c:pt>
                <c:pt idx="1">
                  <c:v>-24456</c:v>
                </c:pt>
                <c:pt idx="2">
                  <c:v>-22965</c:v>
                </c:pt>
                <c:pt idx="3">
                  <c:v>-23665</c:v>
                </c:pt>
                <c:pt idx="4">
                  <c:v>-22913</c:v>
                </c:pt>
                <c:pt idx="5">
                  <c:v>-22652</c:v>
                </c:pt>
                <c:pt idx="6">
                  <c:v>-22585</c:v>
                </c:pt>
                <c:pt idx="7">
                  <c:v>-21243</c:v>
                </c:pt>
                <c:pt idx="8">
                  <c:v>-20232</c:v>
                </c:pt>
                <c:pt idx="9">
                  <c:v>-19726</c:v>
                </c:pt>
                <c:pt idx="10">
                  <c:v>-19717.5</c:v>
                </c:pt>
                <c:pt idx="11">
                  <c:v>-19672</c:v>
                </c:pt>
                <c:pt idx="12">
                  <c:v>-19084</c:v>
                </c:pt>
                <c:pt idx="13">
                  <c:v>-18771</c:v>
                </c:pt>
                <c:pt idx="14">
                  <c:v>-18114</c:v>
                </c:pt>
                <c:pt idx="15">
                  <c:v>-18004</c:v>
                </c:pt>
                <c:pt idx="16">
                  <c:v>-8042.5</c:v>
                </c:pt>
                <c:pt idx="17">
                  <c:v>-8036</c:v>
                </c:pt>
                <c:pt idx="18">
                  <c:v>-7917</c:v>
                </c:pt>
                <c:pt idx="19">
                  <c:v>-7915</c:v>
                </c:pt>
                <c:pt idx="20">
                  <c:v>-7895.5</c:v>
                </c:pt>
                <c:pt idx="21">
                  <c:v>-698.5</c:v>
                </c:pt>
                <c:pt idx="22">
                  <c:v>-642.5</c:v>
                </c:pt>
                <c:pt idx="23">
                  <c:v>-73.5</c:v>
                </c:pt>
                <c:pt idx="24">
                  <c:v>-71.5</c:v>
                </c:pt>
                <c:pt idx="25">
                  <c:v>-0.5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56</c:v>
                </c:pt>
              </c:numCache>
            </c:numRef>
          </c:xVal>
          <c:yVal>
            <c:numRef>
              <c:f>'A (test)'!$I$21:$I$864</c:f>
              <c:numCache>
                <c:formatCode>General</c:formatCode>
                <c:ptCount val="8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A5-4376-9414-755E051F6F1A}"/>
            </c:ext>
          </c:extLst>
        </c:ser>
        <c:ser>
          <c:idx val="2"/>
          <c:order val="2"/>
          <c:tx>
            <c:strRef>
              <c:f>'A (test)'!$J$20:$J$20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(test)'!$F$21:$F$864</c:f>
              <c:numCache>
                <c:formatCode>General</c:formatCode>
                <c:ptCount val="844"/>
                <c:pt idx="0">
                  <c:v>-25197</c:v>
                </c:pt>
                <c:pt idx="1">
                  <c:v>-24456</c:v>
                </c:pt>
                <c:pt idx="2">
                  <c:v>-22965</c:v>
                </c:pt>
                <c:pt idx="3">
                  <c:v>-23665</c:v>
                </c:pt>
                <c:pt idx="4">
                  <c:v>-22913</c:v>
                </c:pt>
                <c:pt idx="5">
                  <c:v>-22652</c:v>
                </c:pt>
                <c:pt idx="6">
                  <c:v>-22585</c:v>
                </c:pt>
                <c:pt idx="7">
                  <c:v>-21243</c:v>
                </c:pt>
                <c:pt idx="8">
                  <c:v>-20232</c:v>
                </c:pt>
                <c:pt idx="9">
                  <c:v>-19726</c:v>
                </c:pt>
                <c:pt idx="10">
                  <c:v>-19717.5</c:v>
                </c:pt>
                <c:pt idx="11">
                  <c:v>-19672</c:v>
                </c:pt>
                <c:pt idx="12">
                  <c:v>-19084</c:v>
                </c:pt>
                <c:pt idx="13">
                  <c:v>-18771</c:v>
                </c:pt>
                <c:pt idx="14">
                  <c:v>-18114</c:v>
                </c:pt>
                <c:pt idx="15">
                  <c:v>-18004</c:v>
                </c:pt>
                <c:pt idx="16">
                  <c:v>-8042.5</c:v>
                </c:pt>
                <c:pt idx="17">
                  <c:v>-8036</c:v>
                </c:pt>
                <c:pt idx="18">
                  <c:v>-7917</c:v>
                </c:pt>
                <c:pt idx="19">
                  <c:v>-7915</c:v>
                </c:pt>
                <c:pt idx="20">
                  <c:v>-7895.5</c:v>
                </c:pt>
                <c:pt idx="21">
                  <c:v>-698.5</c:v>
                </c:pt>
                <c:pt idx="22">
                  <c:v>-642.5</c:v>
                </c:pt>
                <c:pt idx="23">
                  <c:v>-73.5</c:v>
                </c:pt>
                <c:pt idx="24">
                  <c:v>-71.5</c:v>
                </c:pt>
                <c:pt idx="25">
                  <c:v>-0.5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56</c:v>
                </c:pt>
              </c:numCache>
            </c:numRef>
          </c:xVal>
          <c:yVal>
            <c:numRef>
              <c:f>'A (test)'!$J$21:$J$864</c:f>
              <c:numCache>
                <c:formatCode>General</c:formatCode>
                <c:ptCount val="8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A5-4376-9414-755E051F6F1A}"/>
            </c:ext>
          </c:extLst>
        </c:ser>
        <c:ser>
          <c:idx val="3"/>
          <c:order val="3"/>
          <c:tx>
            <c:strRef>
              <c:f>'A (test)'!$K$20:$K$20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(test)'!$F$21:$F$864</c:f>
              <c:numCache>
                <c:formatCode>General</c:formatCode>
                <c:ptCount val="844"/>
                <c:pt idx="0">
                  <c:v>-25197</c:v>
                </c:pt>
                <c:pt idx="1">
                  <c:v>-24456</c:v>
                </c:pt>
                <c:pt idx="2">
                  <c:v>-22965</c:v>
                </c:pt>
                <c:pt idx="3">
                  <c:v>-23665</c:v>
                </c:pt>
                <c:pt idx="4">
                  <c:v>-22913</c:v>
                </c:pt>
                <c:pt idx="5">
                  <c:v>-22652</c:v>
                </c:pt>
                <c:pt idx="6">
                  <c:v>-22585</c:v>
                </c:pt>
                <c:pt idx="7">
                  <c:v>-21243</c:v>
                </c:pt>
                <c:pt idx="8">
                  <c:v>-20232</c:v>
                </c:pt>
                <c:pt idx="9">
                  <c:v>-19726</c:v>
                </c:pt>
                <c:pt idx="10">
                  <c:v>-19717.5</c:v>
                </c:pt>
                <c:pt idx="11">
                  <c:v>-19672</c:v>
                </c:pt>
                <c:pt idx="12">
                  <c:v>-19084</c:v>
                </c:pt>
                <c:pt idx="13">
                  <c:v>-18771</c:v>
                </c:pt>
                <c:pt idx="14">
                  <c:v>-18114</c:v>
                </c:pt>
                <c:pt idx="15">
                  <c:v>-18004</c:v>
                </c:pt>
                <c:pt idx="16">
                  <c:v>-8042.5</c:v>
                </c:pt>
                <c:pt idx="17">
                  <c:v>-8036</c:v>
                </c:pt>
                <c:pt idx="18">
                  <c:v>-7917</c:v>
                </c:pt>
                <c:pt idx="19">
                  <c:v>-7915</c:v>
                </c:pt>
                <c:pt idx="20">
                  <c:v>-7895.5</c:v>
                </c:pt>
                <c:pt idx="21">
                  <c:v>-698.5</c:v>
                </c:pt>
                <c:pt idx="22">
                  <c:v>-642.5</c:v>
                </c:pt>
                <c:pt idx="23">
                  <c:v>-73.5</c:v>
                </c:pt>
                <c:pt idx="24">
                  <c:v>-71.5</c:v>
                </c:pt>
                <c:pt idx="25">
                  <c:v>-0.5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56</c:v>
                </c:pt>
              </c:numCache>
            </c:numRef>
          </c:xVal>
          <c:yVal>
            <c:numRef>
              <c:f>'A (test)'!$K$21:$K$864</c:f>
              <c:numCache>
                <c:formatCode>General</c:formatCode>
                <c:ptCount val="8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A5-4376-9414-755E051F6F1A}"/>
            </c:ext>
          </c:extLst>
        </c:ser>
        <c:ser>
          <c:idx val="4"/>
          <c:order val="4"/>
          <c:tx>
            <c:strRef>
              <c:f>'A (test)'!$L$20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(test)'!$F$21:$F$864</c:f>
              <c:numCache>
                <c:formatCode>General</c:formatCode>
                <c:ptCount val="844"/>
                <c:pt idx="0">
                  <c:v>-25197</c:v>
                </c:pt>
                <c:pt idx="1">
                  <c:v>-24456</c:v>
                </c:pt>
                <c:pt idx="2">
                  <c:v>-22965</c:v>
                </c:pt>
                <c:pt idx="3">
                  <c:v>-23665</c:v>
                </c:pt>
                <c:pt idx="4">
                  <c:v>-22913</c:v>
                </c:pt>
                <c:pt idx="5">
                  <c:v>-22652</c:v>
                </c:pt>
                <c:pt idx="6">
                  <c:v>-22585</c:v>
                </c:pt>
                <c:pt idx="7">
                  <c:v>-21243</c:v>
                </c:pt>
                <c:pt idx="8">
                  <c:v>-20232</c:v>
                </c:pt>
                <c:pt idx="9">
                  <c:v>-19726</c:v>
                </c:pt>
                <c:pt idx="10">
                  <c:v>-19717.5</c:v>
                </c:pt>
                <c:pt idx="11">
                  <c:v>-19672</c:v>
                </c:pt>
                <c:pt idx="12">
                  <c:v>-19084</c:v>
                </c:pt>
                <c:pt idx="13">
                  <c:v>-18771</c:v>
                </c:pt>
                <c:pt idx="14">
                  <c:v>-18114</c:v>
                </c:pt>
                <c:pt idx="15">
                  <c:v>-18004</c:v>
                </c:pt>
                <c:pt idx="16">
                  <c:v>-8042.5</c:v>
                </c:pt>
                <c:pt idx="17">
                  <c:v>-8036</c:v>
                </c:pt>
                <c:pt idx="18">
                  <c:v>-7917</c:v>
                </c:pt>
                <c:pt idx="19">
                  <c:v>-7915</c:v>
                </c:pt>
                <c:pt idx="20">
                  <c:v>-7895.5</c:v>
                </c:pt>
                <c:pt idx="21">
                  <c:v>-698.5</c:v>
                </c:pt>
                <c:pt idx="22">
                  <c:v>-642.5</c:v>
                </c:pt>
                <c:pt idx="23">
                  <c:v>-73.5</c:v>
                </c:pt>
                <c:pt idx="24">
                  <c:v>-71.5</c:v>
                </c:pt>
                <c:pt idx="25">
                  <c:v>-0.5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56</c:v>
                </c:pt>
              </c:numCache>
            </c:numRef>
          </c:xVal>
          <c:yVal>
            <c:numRef>
              <c:f>'A (test)'!$L$21:$L$864</c:f>
              <c:numCache>
                <c:formatCode>General</c:formatCode>
                <c:ptCount val="8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A5-4376-9414-755E051F6F1A}"/>
            </c:ext>
          </c:extLst>
        </c:ser>
        <c:ser>
          <c:idx val="5"/>
          <c:order val="5"/>
          <c:tx>
            <c:strRef>
              <c:f>'A (test)'!$M$20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(test)'!$F$21:$F$864</c:f>
              <c:numCache>
                <c:formatCode>General</c:formatCode>
                <c:ptCount val="844"/>
                <c:pt idx="0">
                  <c:v>-25197</c:v>
                </c:pt>
                <c:pt idx="1">
                  <c:v>-24456</c:v>
                </c:pt>
                <c:pt idx="2">
                  <c:v>-22965</c:v>
                </c:pt>
                <c:pt idx="3">
                  <c:v>-23665</c:v>
                </c:pt>
                <c:pt idx="4">
                  <c:v>-22913</c:v>
                </c:pt>
                <c:pt idx="5">
                  <c:v>-22652</c:v>
                </c:pt>
                <c:pt idx="6">
                  <c:v>-22585</c:v>
                </c:pt>
                <c:pt idx="7">
                  <c:v>-21243</c:v>
                </c:pt>
                <c:pt idx="8">
                  <c:v>-20232</c:v>
                </c:pt>
                <c:pt idx="9">
                  <c:v>-19726</c:v>
                </c:pt>
                <c:pt idx="10">
                  <c:v>-19717.5</c:v>
                </c:pt>
                <c:pt idx="11">
                  <c:v>-19672</c:v>
                </c:pt>
                <c:pt idx="12">
                  <c:v>-19084</c:v>
                </c:pt>
                <c:pt idx="13">
                  <c:v>-18771</c:v>
                </c:pt>
                <c:pt idx="14">
                  <c:v>-18114</c:v>
                </c:pt>
                <c:pt idx="15">
                  <c:v>-18004</c:v>
                </c:pt>
                <c:pt idx="16">
                  <c:v>-8042.5</c:v>
                </c:pt>
                <c:pt idx="17">
                  <c:v>-8036</c:v>
                </c:pt>
                <c:pt idx="18">
                  <c:v>-7917</c:v>
                </c:pt>
                <c:pt idx="19">
                  <c:v>-7915</c:v>
                </c:pt>
                <c:pt idx="20">
                  <c:v>-7895.5</c:v>
                </c:pt>
                <c:pt idx="21">
                  <c:v>-698.5</c:v>
                </c:pt>
                <c:pt idx="22">
                  <c:v>-642.5</c:v>
                </c:pt>
                <c:pt idx="23">
                  <c:v>-73.5</c:v>
                </c:pt>
                <c:pt idx="24">
                  <c:v>-71.5</c:v>
                </c:pt>
                <c:pt idx="25">
                  <c:v>-0.5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56</c:v>
                </c:pt>
              </c:numCache>
            </c:numRef>
          </c:xVal>
          <c:yVal>
            <c:numRef>
              <c:f>'A (test)'!$M$21:$M$864</c:f>
              <c:numCache>
                <c:formatCode>General</c:formatCode>
                <c:ptCount val="844"/>
                <c:pt idx="0">
                  <c:v>-2.4239410005975515E-2</c:v>
                </c:pt>
                <c:pt idx="1">
                  <c:v>-4.1941680006857496E-2</c:v>
                </c:pt>
                <c:pt idx="2">
                  <c:v>-9.4964500021887943E-3</c:v>
                </c:pt>
                <c:pt idx="3">
                  <c:v>-3.0367450002813712E-2</c:v>
                </c:pt>
                <c:pt idx="4">
                  <c:v>-8.0889000673778355E-4</c:v>
                </c:pt>
                <c:pt idx="5">
                  <c:v>-1.3165559998014942E-2</c:v>
                </c:pt>
                <c:pt idx="6">
                  <c:v>-2.5395049997314345E-2</c:v>
                </c:pt>
                <c:pt idx="7">
                  <c:v>-3.6573790006514173E-2</c:v>
                </c:pt>
                <c:pt idx="8">
                  <c:v>-1.9782960000156891E-2</c:v>
                </c:pt>
                <c:pt idx="9">
                  <c:v>1.5215219995297957E-2</c:v>
                </c:pt>
                <c:pt idx="10">
                  <c:v>7.8462224992108531E-2</c:v>
                </c:pt>
                <c:pt idx="11">
                  <c:v>-4.2686160006269347E-2</c:v>
                </c:pt>
                <c:pt idx="12">
                  <c:v>-1.8834520000382327E-2</c:v>
                </c:pt>
                <c:pt idx="13">
                  <c:v>-2.7503630000865087E-2</c:v>
                </c:pt>
                <c:pt idx="14">
                  <c:v>3.5295799971208908E-3</c:v>
                </c:pt>
                <c:pt idx="15">
                  <c:v>-3.8621200001216494E-3</c:v>
                </c:pt>
                <c:pt idx="16">
                  <c:v>-2.7750250010285527E-3</c:v>
                </c:pt>
                <c:pt idx="17">
                  <c:v>-5.3907999972580001E-4</c:v>
                </c:pt>
                <c:pt idx="18">
                  <c:v>-2.3810100028640591E-3</c:v>
                </c:pt>
                <c:pt idx="19">
                  <c:v>-1.8699499996728264E-3</c:v>
                </c:pt>
                <c:pt idx="20">
                  <c:v>2.3788499674992636E-4</c:v>
                </c:pt>
                <c:pt idx="21">
                  <c:v>6.3729499379405752E-4</c:v>
                </c:pt>
                <c:pt idx="22">
                  <c:v>1.4697499864269048E-4</c:v>
                </c:pt>
                <c:pt idx="23">
                  <c:v>-1.0645500151440501E-4</c:v>
                </c:pt>
                <c:pt idx="24">
                  <c:v>3.0460499692708254E-4</c:v>
                </c:pt>
                <c:pt idx="25">
                  <c:v>-1.202765000925865E-3</c:v>
                </c:pt>
                <c:pt idx="26">
                  <c:v>1.9999999494757503E-4</c:v>
                </c:pt>
                <c:pt idx="27">
                  <c:v>-1.6778800054453313E-3</c:v>
                </c:pt>
                <c:pt idx="28">
                  <c:v>3.3317999623250216E-4</c:v>
                </c:pt>
                <c:pt idx="29">
                  <c:v>9.6799994935281575E-6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A5-4376-9414-755E051F6F1A}"/>
            </c:ext>
          </c:extLst>
        </c:ser>
        <c:ser>
          <c:idx val="6"/>
          <c:order val="6"/>
          <c:tx>
            <c:strRef>
              <c:f>'A (test)'!$N$20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'A (test)'!$F$21:$F$864</c:f>
              <c:numCache>
                <c:formatCode>General</c:formatCode>
                <c:ptCount val="844"/>
                <c:pt idx="0">
                  <c:v>-25197</c:v>
                </c:pt>
                <c:pt idx="1">
                  <c:v>-24456</c:v>
                </c:pt>
                <c:pt idx="2">
                  <c:v>-22965</c:v>
                </c:pt>
                <c:pt idx="3">
                  <c:v>-23665</c:v>
                </c:pt>
                <c:pt idx="4">
                  <c:v>-22913</c:v>
                </c:pt>
                <c:pt idx="5">
                  <c:v>-22652</c:v>
                </c:pt>
                <c:pt idx="6">
                  <c:v>-22585</c:v>
                </c:pt>
                <c:pt idx="7">
                  <c:v>-21243</c:v>
                </c:pt>
                <c:pt idx="8">
                  <c:v>-20232</c:v>
                </c:pt>
                <c:pt idx="9">
                  <c:v>-19726</c:v>
                </c:pt>
                <c:pt idx="10">
                  <c:v>-19717.5</c:v>
                </c:pt>
                <c:pt idx="11">
                  <c:v>-19672</c:v>
                </c:pt>
                <c:pt idx="12">
                  <c:v>-19084</c:v>
                </c:pt>
                <c:pt idx="13">
                  <c:v>-18771</c:v>
                </c:pt>
                <c:pt idx="14">
                  <c:v>-18114</c:v>
                </c:pt>
                <c:pt idx="15">
                  <c:v>-18004</c:v>
                </c:pt>
                <c:pt idx="16">
                  <c:v>-8042.5</c:v>
                </c:pt>
                <c:pt idx="17">
                  <c:v>-8036</c:v>
                </c:pt>
                <c:pt idx="18">
                  <c:v>-7917</c:v>
                </c:pt>
                <c:pt idx="19">
                  <c:v>-7915</c:v>
                </c:pt>
                <c:pt idx="20">
                  <c:v>-7895.5</c:v>
                </c:pt>
                <c:pt idx="21">
                  <c:v>-698.5</c:v>
                </c:pt>
                <c:pt idx="22">
                  <c:v>-642.5</c:v>
                </c:pt>
                <c:pt idx="23">
                  <c:v>-73.5</c:v>
                </c:pt>
                <c:pt idx="24">
                  <c:v>-71.5</c:v>
                </c:pt>
                <c:pt idx="25">
                  <c:v>-0.5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56</c:v>
                </c:pt>
              </c:numCache>
            </c:numRef>
          </c:xVal>
          <c:yVal>
            <c:numRef>
              <c:f>'A (test)'!$N$21:$N$864</c:f>
              <c:numCache>
                <c:formatCode>General</c:formatCode>
                <c:ptCount val="844"/>
                <c:pt idx="0">
                  <c:v>-2.4239410005975515E-2</c:v>
                </c:pt>
                <c:pt idx="1">
                  <c:v>-4.1941680006857496E-2</c:v>
                </c:pt>
                <c:pt idx="2">
                  <c:v>-9.4964500021887943E-3</c:v>
                </c:pt>
                <c:pt idx="3">
                  <c:v>-3.0367450002813712E-2</c:v>
                </c:pt>
                <c:pt idx="4">
                  <c:v>-8.0889000673778355E-4</c:v>
                </c:pt>
                <c:pt idx="5">
                  <c:v>-1.3165559998014942E-2</c:v>
                </c:pt>
                <c:pt idx="6">
                  <c:v>-2.5395049997314345E-2</c:v>
                </c:pt>
                <c:pt idx="7">
                  <c:v>-3.6573790006514173E-2</c:v>
                </c:pt>
                <c:pt idx="8">
                  <c:v>-1.9782960000156891E-2</c:v>
                </c:pt>
                <c:pt idx="9">
                  <c:v>1.5215219995297957E-2</c:v>
                </c:pt>
                <c:pt idx="10">
                  <c:v>7.8462224992108531E-2</c:v>
                </c:pt>
                <c:pt idx="11">
                  <c:v>-4.2686160006269347E-2</c:v>
                </c:pt>
                <c:pt idx="12">
                  <c:v>-1.8834520000382327E-2</c:v>
                </c:pt>
                <c:pt idx="13">
                  <c:v>-2.7503630000865087E-2</c:v>
                </c:pt>
                <c:pt idx="14">
                  <c:v>3.5295799971208908E-3</c:v>
                </c:pt>
                <c:pt idx="15">
                  <c:v>-3.8621200001216494E-3</c:v>
                </c:pt>
                <c:pt idx="16">
                  <c:v>-2.7750250010285527E-3</c:v>
                </c:pt>
                <c:pt idx="17">
                  <c:v>-5.3907999972580001E-4</c:v>
                </c:pt>
                <c:pt idx="18">
                  <c:v>-2.3810100028640591E-3</c:v>
                </c:pt>
                <c:pt idx="19">
                  <c:v>-1.8699499996728264E-3</c:v>
                </c:pt>
                <c:pt idx="20">
                  <c:v>2.3788499674992636E-4</c:v>
                </c:pt>
                <c:pt idx="21">
                  <c:v>6.3729499379405752E-4</c:v>
                </c:pt>
                <c:pt idx="22">
                  <c:v>1.4697499864269048E-4</c:v>
                </c:pt>
                <c:pt idx="23">
                  <c:v>-1.0645500151440501E-4</c:v>
                </c:pt>
                <c:pt idx="24">
                  <c:v>3.0460499692708254E-4</c:v>
                </c:pt>
                <c:pt idx="25">
                  <c:v>-1.202765000925865E-3</c:v>
                </c:pt>
                <c:pt idx="26">
                  <c:v>1.9999999494757503E-4</c:v>
                </c:pt>
                <c:pt idx="27">
                  <c:v>-1.6778800054453313E-3</c:v>
                </c:pt>
                <c:pt idx="28">
                  <c:v>3.3317999623250216E-4</c:v>
                </c:pt>
                <c:pt idx="29">
                  <c:v>9.6799994935281575E-6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A5-4376-9414-755E051F6F1A}"/>
            </c:ext>
          </c:extLst>
        </c:ser>
        <c:ser>
          <c:idx val="7"/>
          <c:order val="7"/>
          <c:tx>
            <c:strRef>
              <c:f>'A (test)'!$O$20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(test)'!$U$2:$U$40</c:f>
              <c:numCache>
                <c:formatCode>General</c:formatCode>
                <c:ptCount val="3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</c:numCache>
            </c:numRef>
          </c:xVal>
          <c:yVal>
            <c:numRef>
              <c:f>'A (test)'!$V$2:$V$40</c:f>
              <c:numCache>
                <c:formatCode>General</c:formatCode>
                <c:ptCount val="39"/>
                <c:pt idx="0">
                  <c:v>-4.2027887010682594E-2</c:v>
                </c:pt>
                <c:pt idx="1">
                  <c:v>-3.4152553183549449E-2</c:v>
                </c:pt>
                <c:pt idx="2">
                  <c:v>-2.7016982881046418E-2</c:v>
                </c:pt>
                <c:pt idx="3">
                  <c:v>-2.0621176103173523E-2</c:v>
                </c:pt>
                <c:pt idx="4">
                  <c:v>-1.496513284993076E-2</c:v>
                </c:pt>
                <c:pt idx="5">
                  <c:v>-1.0048853121318112E-2</c:v>
                </c:pt>
                <c:pt idx="6">
                  <c:v>-5.8723369173355917E-3</c:v>
                </c:pt>
                <c:pt idx="7">
                  <c:v>-2.4355842379831967E-3</c:v>
                </c:pt>
                <c:pt idx="8">
                  <c:v>2.6140491673906988E-4</c:v>
                </c:pt>
                <c:pt idx="9">
                  <c:v>2.2186305468312167E-3</c:v>
                </c:pt>
                <c:pt idx="10">
                  <c:v>3.436092652293235E-3</c:v>
                </c:pt>
                <c:pt idx="11">
                  <c:v>3.9137912331251292E-3</c:v>
                </c:pt>
                <c:pt idx="12">
                  <c:v>3.6517262893268972E-3</c:v>
                </c:pt>
                <c:pt idx="13">
                  <c:v>2.649897820898541E-3</c:v>
                </c:pt>
                <c:pt idx="14">
                  <c:v>9.0830582784005832E-4</c:v>
                </c:pt>
                <c:pt idx="15">
                  <c:v>-1.5730496898485494E-3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A5-4376-9414-755E051F6F1A}"/>
            </c:ext>
          </c:extLst>
        </c:ser>
        <c:ser>
          <c:idx val="8"/>
          <c:order val="8"/>
          <c:tx>
            <c:strRef>
              <c:f>'A (test)'!$S$20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(test)'!$F$21:$F$864</c:f>
              <c:numCache>
                <c:formatCode>General</c:formatCode>
                <c:ptCount val="844"/>
                <c:pt idx="0">
                  <c:v>-25197</c:v>
                </c:pt>
                <c:pt idx="1">
                  <c:v>-24456</c:v>
                </c:pt>
                <c:pt idx="2">
                  <c:v>-22965</c:v>
                </c:pt>
                <c:pt idx="3">
                  <c:v>-23665</c:v>
                </c:pt>
                <c:pt idx="4">
                  <c:v>-22913</c:v>
                </c:pt>
                <c:pt idx="5">
                  <c:v>-22652</c:v>
                </c:pt>
                <c:pt idx="6">
                  <c:v>-22585</c:v>
                </c:pt>
                <c:pt idx="7">
                  <c:v>-21243</c:v>
                </c:pt>
                <c:pt idx="8">
                  <c:v>-20232</c:v>
                </c:pt>
                <c:pt idx="9">
                  <c:v>-19726</c:v>
                </c:pt>
                <c:pt idx="10">
                  <c:v>-19717.5</c:v>
                </c:pt>
                <c:pt idx="11">
                  <c:v>-19672</c:v>
                </c:pt>
                <c:pt idx="12">
                  <c:v>-19084</c:v>
                </c:pt>
                <c:pt idx="13">
                  <c:v>-18771</c:v>
                </c:pt>
                <c:pt idx="14">
                  <c:v>-18114</c:v>
                </c:pt>
                <c:pt idx="15">
                  <c:v>-18004</c:v>
                </c:pt>
                <c:pt idx="16">
                  <c:v>-8042.5</c:v>
                </c:pt>
                <c:pt idx="17">
                  <c:v>-8036</c:v>
                </c:pt>
                <c:pt idx="18">
                  <c:v>-7917</c:v>
                </c:pt>
                <c:pt idx="19">
                  <c:v>-7915</c:v>
                </c:pt>
                <c:pt idx="20">
                  <c:v>-7895.5</c:v>
                </c:pt>
                <c:pt idx="21">
                  <c:v>-698.5</c:v>
                </c:pt>
                <c:pt idx="22">
                  <c:v>-642.5</c:v>
                </c:pt>
                <c:pt idx="23">
                  <c:v>-73.5</c:v>
                </c:pt>
                <c:pt idx="24">
                  <c:v>-71.5</c:v>
                </c:pt>
                <c:pt idx="25">
                  <c:v>-0.5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56</c:v>
                </c:pt>
              </c:numCache>
            </c:numRef>
          </c:xVal>
          <c:yVal>
            <c:numRef>
              <c:f>'A (test)'!$S$21:$S$864</c:f>
              <c:numCache>
                <c:formatCode>General</c:formatCode>
                <c:ptCount val="8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A5-4376-9414-755E051F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081872"/>
        <c:axId val="1"/>
      </c:scatterChart>
      <c:valAx>
        <c:axId val="716081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20277603336395"/>
              <c:y val="0.83679649836055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073619631901839E-2"/>
              <c:y val="0.34124691386870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818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803680981595092E-2"/>
          <c:y val="0.92581726987390667"/>
          <c:w val="0.90490861955139046"/>
          <c:h val="5.93471810089021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0537291812882364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111135715914904"/>
          <c:w val="0.89621596484847765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(3)'!$D$21:$D$87</c:f>
              <c:numCache>
                <c:formatCode>General</c:formatCode>
                <c:ptCount val="67"/>
                <c:pt idx="0">
                  <c:v>-2.5196999999999998</c:v>
                </c:pt>
                <c:pt idx="1">
                  <c:v>-2.4456000000000002</c:v>
                </c:pt>
                <c:pt idx="2">
                  <c:v>-2.2965</c:v>
                </c:pt>
                <c:pt idx="3">
                  <c:v>-2.3664999999999998</c:v>
                </c:pt>
                <c:pt idx="4">
                  <c:v>-2.2913000000000001</c:v>
                </c:pt>
                <c:pt idx="5">
                  <c:v>-2.2652000000000001</c:v>
                </c:pt>
                <c:pt idx="6">
                  <c:v>-2.2585000000000002</c:v>
                </c:pt>
                <c:pt idx="7">
                  <c:v>-2.1242999999999999</c:v>
                </c:pt>
                <c:pt idx="8">
                  <c:v>-2.0232000000000001</c:v>
                </c:pt>
                <c:pt idx="9">
                  <c:v>-1.9725999999999999</c:v>
                </c:pt>
                <c:pt idx="10">
                  <c:v>-1.9672000000000001</c:v>
                </c:pt>
                <c:pt idx="11">
                  <c:v>-1.9084000000000001</c:v>
                </c:pt>
                <c:pt idx="12">
                  <c:v>-1.8771</c:v>
                </c:pt>
                <c:pt idx="13">
                  <c:v>-1.8113999999999999</c:v>
                </c:pt>
                <c:pt idx="14">
                  <c:v>-1.8004</c:v>
                </c:pt>
                <c:pt idx="15">
                  <c:v>-0.80425000000000002</c:v>
                </c:pt>
                <c:pt idx="16">
                  <c:v>-0.80359999999999998</c:v>
                </c:pt>
                <c:pt idx="17">
                  <c:v>-0.79169999999999996</c:v>
                </c:pt>
                <c:pt idx="18">
                  <c:v>-0.79149999999999998</c:v>
                </c:pt>
                <c:pt idx="19">
                  <c:v>-0.78954999999999997</c:v>
                </c:pt>
                <c:pt idx="20">
                  <c:v>-6.9849999999999995E-2</c:v>
                </c:pt>
                <c:pt idx="21">
                  <c:v>-6.4250000000000002E-2</c:v>
                </c:pt>
                <c:pt idx="22">
                  <c:v>-7.3499999999999998E-3</c:v>
                </c:pt>
                <c:pt idx="23">
                  <c:v>-7.1500000000000001E-3</c:v>
                </c:pt>
                <c:pt idx="24">
                  <c:v>-5.0000000000000002E-5</c:v>
                </c:pt>
                <c:pt idx="25">
                  <c:v>0</c:v>
                </c:pt>
                <c:pt idx="26">
                  <c:v>4.0000000000000002E-4</c:v>
                </c:pt>
                <c:pt idx="27">
                  <c:v>5.9999999999999995E-4</c:v>
                </c:pt>
                <c:pt idx="28">
                  <c:v>5.5999999999999999E-3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xVal>
          <c:yVal>
            <c:numRef>
              <c:f>'Q_fit (3)'!$E$21:$E$87</c:f>
              <c:numCache>
                <c:formatCode>General</c:formatCode>
                <c:ptCount val="67"/>
                <c:pt idx="0">
                  <c:v>-2.4239410005975515E-2</c:v>
                </c:pt>
                <c:pt idx="1">
                  <c:v>-4.1941680006857496E-2</c:v>
                </c:pt>
                <c:pt idx="2">
                  <c:v>-9.4964500021887943E-3</c:v>
                </c:pt>
                <c:pt idx="3">
                  <c:v>-3.0367450002813712E-2</c:v>
                </c:pt>
                <c:pt idx="4">
                  <c:v>-8.0889000673778355E-4</c:v>
                </c:pt>
                <c:pt idx="5">
                  <c:v>-1.3165559998014942E-2</c:v>
                </c:pt>
                <c:pt idx="6">
                  <c:v>-2.5395049997314345E-2</c:v>
                </c:pt>
                <c:pt idx="7">
                  <c:v>-3.6573790006514173E-2</c:v>
                </c:pt>
                <c:pt idx="8">
                  <c:v>-1.9782960000156891E-2</c:v>
                </c:pt>
                <c:pt idx="9">
                  <c:v>1.5215219995297957E-2</c:v>
                </c:pt>
                <c:pt idx="10">
                  <c:v>-4.2686160006269347E-2</c:v>
                </c:pt>
                <c:pt idx="11">
                  <c:v>-1.8834520000382327E-2</c:v>
                </c:pt>
                <c:pt idx="12">
                  <c:v>-2.7503630000865087E-2</c:v>
                </c:pt>
                <c:pt idx="13">
                  <c:v>3.5295799971208908E-3</c:v>
                </c:pt>
                <c:pt idx="14">
                  <c:v>-3.8621200001216494E-3</c:v>
                </c:pt>
                <c:pt idx="15">
                  <c:v>-2.7750250010285527E-3</c:v>
                </c:pt>
                <c:pt idx="16">
                  <c:v>-5.3907999972580001E-4</c:v>
                </c:pt>
                <c:pt idx="17">
                  <c:v>-2.3810100028640591E-3</c:v>
                </c:pt>
                <c:pt idx="18">
                  <c:v>-1.8699499996728264E-3</c:v>
                </c:pt>
                <c:pt idx="19">
                  <c:v>2.3788499674992636E-4</c:v>
                </c:pt>
                <c:pt idx="20">
                  <c:v>6.3729499379405752E-4</c:v>
                </c:pt>
                <c:pt idx="21">
                  <c:v>1.4697499864269048E-4</c:v>
                </c:pt>
                <c:pt idx="22">
                  <c:v>-1.0645500151440501E-4</c:v>
                </c:pt>
                <c:pt idx="23">
                  <c:v>3.0460499692708254E-4</c:v>
                </c:pt>
                <c:pt idx="24">
                  <c:v>-1.202765000925865E-3</c:v>
                </c:pt>
                <c:pt idx="25">
                  <c:v>1.9999999494757503E-4</c:v>
                </c:pt>
                <c:pt idx="26">
                  <c:v>-1.6778800054453313E-3</c:v>
                </c:pt>
                <c:pt idx="27">
                  <c:v>3.3317999623250216E-4</c:v>
                </c:pt>
                <c:pt idx="28">
                  <c:v>9.6799994935281575E-6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0C-45D6-88E9-49A6BF056F2A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(3)'!$U$2:$U$16</c:f>
              <c:numCache>
                <c:formatCode>General</c:formatCode>
                <c:ptCount val="15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</c:numCache>
            </c:numRef>
          </c:xVal>
          <c:yVal>
            <c:numRef>
              <c:f>'Q_fit (3)'!$V$2:$V$16</c:f>
              <c:numCache>
                <c:formatCode>General</c:formatCode>
                <c:ptCount val="15"/>
                <c:pt idx="0">
                  <c:v>-4.1265409586743559E-2</c:v>
                </c:pt>
                <c:pt idx="1">
                  <c:v>-3.3728594063365792E-2</c:v>
                </c:pt>
                <c:pt idx="2">
                  <c:v>-2.6942514196560043E-2</c:v>
                </c:pt>
                <c:pt idx="3">
                  <c:v>-2.0907169986326302E-2</c:v>
                </c:pt>
                <c:pt idx="4">
                  <c:v>-1.5622561432664574E-2</c:v>
                </c:pt>
                <c:pt idx="5">
                  <c:v>-1.1088688535574858E-2</c:v>
                </c:pt>
                <c:pt idx="6">
                  <c:v>-7.3055512950571527E-3</c:v>
                </c:pt>
                <c:pt idx="7">
                  <c:v>-4.2731497111114592E-3</c:v>
                </c:pt>
                <c:pt idx="8">
                  <c:v>-1.9914837837377774E-3</c:v>
                </c:pt>
                <c:pt idx="9">
                  <c:v>-4.6055351293610792E-4</c:v>
                </c:pt>
                <c:pt idx="10">
                  <c:v>3.1964110129355065E-4</c:v>
                </c:pt>
                <c:pt idx="11">
                  <c:v>3.4910005895119763E-4</c:v>
                </c:pt>
                <c:pt idx="12">
                  <c:v>-3.7217663996316709E-4</c:v>
                </c:pt>
                <c:pt idx="13">
                  <c:v>-1.8441889954495436E-3</c:v>
                </c:pt>
                <c:pt idx="14">
                  <c:v>-4.0669370075079314E-3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0C-45D6-88E9-49A6BF05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51336"/>
        <c:axId val="1"/>
      </c:scatterChart>
      <c:valAx>
        <c:axId val="661751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938870736396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7513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77765279340086"/>
          <c:w val="0.13797326616224254"/>
          <c:h val="4.98866213151927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4117652940441268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373134328358209"/>
          <c:w val="0.8613457159074589"/>
          <c:h val="0.674626865671641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937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(old)'!$H$21:$H$854</c:f>
              <c:numCache>
                <c:formatCode>General</c:formatCode>
                <c:ptCount val="834"/>
                <c:pt idx="29">
                  <c:v>-6.739999953424558E-4</c:v>
                </c:pt>
                <c:pt idx="31">
                  <c:v>-2.186099998652935E-3</c:v>
                </c:pt>
                <c:pt idx="36">
                  <c:v>-1.9795000116573647E-4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91-4472-94BA-A3260445D81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(old)'!$I$21:$I$854</c:f>
              <c:numCache>
                <c:formatCode>General</c:formatCode>
                <c:ptCount val="834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91-4472-94BA-A3260445D811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(old)'!$J$21:$J$854</c:f>
              <c:numCache>
                <c:formatCode>General</c:formatCode>
                <c:ptCount val="834"/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30">
                  <c:v>-3.6860999971395358E-3</c:v>
                </c:pt>
                <c:pt idx="32">
                  <c:v>-2.6778999963426031E-3</c:v>
                </c:pt>
                <c:pt idx="33">
                  <c:v>-2.2778999918955378E-3</c:v>
                </c:pt>
                <c:pt idx="35">
                  <c:v>-5.9794999833684415E-4</c:v>
                </c:pt>
                <c:pt idx="72">
                  <c:v>-1.0290250000252854E-2</c:v>
                </c:pt>
                <c:pt idx="74">
                  <c:v>-1.0860649999813177E-2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1">
                  <c:v>-1.9776950000959914E-2</c:v>
                </c:pt>
                <c:pt idx="92">
                  <c:v>-1.6926950003835373E-2</c:v>
                </c:pt>
                <c:pt idx="93">
                  <c:v>-2.2894200003065635E-2</c:v>
                </c:pt>
                <c:pt idx="94">
                  <c:v>-1.446754999778932E-2</c:v>
                </c:pt>
                <c:pt idx="95">
                  <c:v>-1.9953800001530908E-2</c:v>
                </c:pt>
                <c:pt idx="96">
                  <c:v>-2.2126399999251589E-2</c:v>
                </c:pt>
                <c:pt idx="97">
                  <c:v>-2.2106399999756832E-2</c:v>
                </c:pt>
                <c:pt idx="98">
                  <c:v>-2.0946399999957066E-2</c:v>
                </c:pt>
                <c:pt idx="99">
                  <c:v>-2.0906400000967551E-2</c:v>
                </c:pt>
                <c:pt idx="100">
                  <c:v>-2.1689999994123355E-2</c:v>
                </c:pt>
                <c:pt idx="133">
                  <c:v>-4.9394399997254368E-2</c:v>
                </c:pt>
                <c:pt idx="134">
                  <c:v>-6.1888999996881466E-2</c:v>
                </c:pt>
                <c:pt idx="135">
                  <c:v>-6.0262349994445685E-2</c:v>
                </c:pt>
                <c:pt idx="136">
                  <c:v>-6.0454149992438033E-2</c:v>
                </c:pt>
                <c:pt idx="138">
                  <c:v>-6.4083800003572833E-2</c:v>
                </c:pt>
                <c:pt idx="148">
                  <c:v>-8.301979999669129E-2</c:v>
                </c:pt>
                <c:pt idx="149">
                  <c:v>-8.2969800001592375E-2</c:v>
                </c:pt>
                <c:pt idx="150">
                  <c:v>-8.2659799998509698E-2</c:v>
                </c:pt>
                <c:pt idx="151">
                  <c:v>-8.2619799999520183E-2</c:v>
                </c:pt>
                <c:pt idx="152">
                  <c:v>-8.3154350002587307E-2</c:v>
                </c:pt>
                <c:pt idx="153">
                  <c:v>-8.7476449996756855E-2</c:v>
                </c:pt>
                <c:pt idx="154">
                  <c:v>-8.1470299999637064E-2</c:v>
                </c:pt>
                <c:pt idx="155">
                  <c:v>-8.368625000002794E-2</c:v>
                </c:pt>
                <c:pt idx="156">
                  <c:v>-8.5943199999746867E-2</c:v>
                </c:pt>
                <c:pt idx="157">
                  <c:v>-8.5639799995988142E-2</c:v>
                </c:pt>
                <c:pt idx="158">
                  <c:v>-8.6965999995300081E-2</c:v>
                </c:pt>
                <c:pt idx="159">
                  <c:v>-8.6965999995300081E-2</c:v>
                </c:pt>
                <c:pt idx="160">
                  <c:v>-9.0172999996866565E-2</c:v>
                </c:pt>
                <c:pt idx="161">
                  <c:v>-8.96736999929999E-2</c:v>
                </c:pt>
                <c:pt idx="162">
                  <c:v>-8.96736999929999E-2</c:v>
                </c:pt>
                <c:pt idx="163">
                  <c:v>-8.6329749996366445E-2</c:v>
                </c:pt>
                <c:pt idx="164">
                  <c:v>-9.0027699996426236E-2</c:v>
                </c:pt>
                <c:pt idx="166">
                  <c:v>-0.10381955000048038</c:v>
                </c:pt>
                <c:pt idx="167">
                  <c:v>-0.10241105000022799</c:v>
                </c:pt>
                <c:pt idx="168">
                  <c:v>-0.10423045000061393</c:v>
                </c:pt>
                <c:pt idx="169">
                  <c:v>-0.10359104999952251</c:v>
                </c:pt>
                <c:pt idx="170">
                  <c:v>-0.10527374999946915</c:v>
                </c:pt>
                <c:pt idx="171">
                  <c:v>-0.11045975000160979</c:v>
                </c:pt>
                <c:pt idx="172">
                  <c:v>-0.11135839999769814</c:v>
                </c:pt>
                <c:pt idx="173">
                  <c:v>-0.10931534999690484</c:v>
                </c:pt>
                <c:pt idx="174">
                  <c:v>-0.10632584999984829</c:v>
                </c:pt>
                <c:pt idx="179">
                  <c:v>-0.10959215000184486</c:v>
                </c:pt>
                <c:pt idx="181">
                  <c:v>-0.11092634999658912</c:v>
                </c:pt>
                <c:pt idx="182">
                  <c:v>-0.11241624999820488</c:v>
                </c:pt>
                <c:pt idx="183">
                  <c:v>-0.11439324999810196</c:v>
                </c:pt>
                <c:pt idx="184">
                  <c:v>-0.11886894999770448</c:v>
                </c:pt>
                <c:pt idx="185">
                  <c:v>-0.11688084999332204</c:v>
                </c:pt>
                <c:pt idx="186">
                  <c:v>-0.11976240000512917</c:v>
                </c:pt>
                <c:pt idx="187">
                  <c:v>-0.11665574999642558</c:v>
                </c:pt>
                <c:pt idx="188">
                  <c:v>-0.11165614999481477</c:v>
                </c:pt>
                <c:pt idx="189">
                  <c:v>-0.12020320000010543</c:v>
                </c:pt>
                <c:pt idx="190">
                  <c:v>-0.12020320000010543</c:v>
                </c:pt>
                <c:pt idx="191">
                  <c:v>-0.12015319999773055</c:v>
                </c:pt>
                <c:pt idx="192">
                  <c:v>-0.12015319999773055</c:v>
                </c:pt>
                <c:pt idx="193">
                  <c:v>-0.11698954999883426</c:v>
                </c:pt>
                <c:pt idx="194">
                  <c:v>-0.12579700000060257</c:v>
                </c:pt>
                <c:pt idx="195">
                  <c:v>-0.13094845000159694</c:v>
                </c:pt>
                <c:pt idx="196">
                  <c:v>-0.13616014999570325</c:v>
                </c:pt>
                <c:pt idx="197">
                  <c:v>-0.13815194999187952</c:v>
                </c:pt>
                <c:pt idx="198">
                  <c:v>-0.13580639999418054</c:v>
                </c:pt>
                <c:pt idx="199">
                  <c:v>-0.13498639999306761</c:v>
                </c:pt>
                <c:pt idx="200">
                  <c:v>-0.13606270000309451</c:v>
                </c:pt>
                <c:pt idx="201">
                  <c:v>-0.13549269999930402</c:v>
                </c:pt>
                <c:pt idx="202">
                  <c:v>-0.1351827000034973</c:v>
                </c:pt>
                <c:pt idx="203">
                  <c:v>-0.13413064999622293</c:v>
                </c:pt>
                <c:pt idx="204">
                  <c:v>-0.13078064999717753</c:v>
                </c:pt>
                <c:pt idx="205">
                  <c:v>-0.13277275000291411</c:v>
                </c:pt>
                <c:pt idx="206">
                  <c:v>-0.13265274999866961</c:v>
                </c:pt>
                <c:pt idx="207">
                  <c:v>-0.13624600000184728</c:v>
                </c:pt>
                <c:pt idx="208">
                  <c:v>-0.13520599999901606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91-4472-94BA-A3260445D811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(old)'!$K$21:$K$854</c:f>
              <c:numCache>
                <c:formatCode>General</c:formatCode>
                <c:ptCount val="834"/>
                <c:pt idx="146">
                  <c:v>-7.5220300001092255E-2</c:v>
                </c:pt>
                <c:pt idx="165">
                  <c:v>-9.9174299997685011E-2</c:v>
                </c:pt>
                <c:pt idx="180">
                  <c:v>-0.10973224999906961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91-4472-94BA-A3260445D81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(old)'!$L$21:$L$854</c:f>
              <c:numCache>
                <c:formatCode>General</c:formatCode>
                <c:ptCount val="834"/>
                <c:pt idx="137">
                  <c:v>-6.2982200004626065E-2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91-4472-94BA-A3260445D81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(old)'!$M$21:$M$854</c:f>
              <c:numCache>
                <c:formatCode>General</c:formatCode>
                <c:ptCount val="834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0">
                  <c:v>-4.5584999970742501E-3</c:v>
                </c:pt>
                <c:pt idx="51">
                  <c:v>1.0329650001949631E-2</c:v>
                </c:pt>
                <c:pt idx="54">
                  <c:v>7.9033000001800247E-3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7">
                  <c:v>-1.1425999997300096E-2</c:v>
                </c:pt>
                <c:pt idx="68">
                  <c:v>-1.3093199995637406E-2</c:v>
                </c:pt>
                <c:pt idx="69">
                  <c:v>-1.2280899994948413E-2</c:v>
                </c:pt>
                <c:pt idx="70">
                  <c:v>-1.1574299998756032E-2</c:v>
                </c:pt>
                <c:pt idx="73">
                  <c:v>-1.8703699999605305E-2</c:v>
                </c:pt>
                <c:pt idx="75">
                  <c:v>-1.1960199997702148E-2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  <c:pt idx="101">
                  <c:v>-2.1139999997103587E-2</c:v>
                </c:pt>
                <c:pt idx="102">
                  <c:v>-2.1089999994728714E-2</c:v>
                </c:pt>
                <c:pt idx="103">
                  <c:v>-2.2602049997658469E-2</c:v>
                </c:pt>
                <c:pt idx="104">
                  <c:v>-2.2582049998163711E-2</c:v>
                </c:pt>
                <c:pt idx="105">
                  <c:v>-2.2282049998466391E-2</c:v>
                </c:pt>
                <c:pt idx="106">
                  <c:v>-2.2252049995586276E-2</c:v>
                </c:pt>
                <c:pt idx="107">
                  <c:v>-2.0915649991366081E-2</c:v>
                </c:pt>
                <c:pt idx="108">
                  <c:v>-2.0865649996267166E-2</c:v>
                </c:pt>
                <c:pt idx="109">
                  <c:v>-1.9765649994951673E-2</c:v>
                </c:pt>
                <c:pt idx="110">
                  <c:v>-1.9735649999347515E-2</c:v>
                </c:pt>
                <c:pt idx="111">
                  <c:v>-2.3213599997689016E-2</c:v>
                </c:pt>
                <c:pt idx="112">
                  <c:v>-2.3163599995314144E-2</c:v>
                </c:pt>
                <c:pt idx="113">
                  <c:v>-2.3003599999356084E-2</c:v>
                </c:pt>
                <c:pt idx="114">
                  <c:v>-2.2963600000366569E-2</c:v>
                </c:pt>
                <c:pt idx="115">
                  <c:v>-2.2647199992206879E-2</c:v>
                </c:pt>
                <c:pt idx="116">
                  <c:v>-2.4542999999539461E-2</c:v>
                </c:pt>
                <c:pt idx="117">
                  <c:v>-2.3297899999306537E-2</c:v>
                </c:pt>
                <c:pt idx="118">
                  <c:v>-3.1272299995180219E-2</c:v>
                </c:pt>
                <c:pt idx="119">
                  <c:v>-3.0972299995482899E-2</c:v>
                </c:pt>
                <c:pt idx="120">
                  <c:v>-3.4356349991867319E-2</c:v>
                </c:pt>
                <c:pt idx="121">
                  <c:v>-3.4056349992169999E-2</c:v>
                </c:pt>
                <c:pt idx="122">
                  <c:v>-3.185634999681497E-2</c:v>
                </c:pt>
                <c:pt idx="123">
                  <c:v>-3.7048149999463931E-2</c:v>
                </c:pt>
                <c:pt idx="124">
                  <c:v>-3.0148149999149609E-2</c:v>
                </c:pt>
                <c:pt idx="125">
                  <c:v>-3.4629699999641161E-2</c:v>
                </c:pt>
                <c:pt idx="126">
                  <c:v>-3.3929700002772734E-2</c:v>
                </c:pt>
                <c:pt idx="127">
                  <c:v>-3.2429699997010175E-2</c:v>
                </c:pt>
                <c:pt idx="128">
                  <c:v>-3.7254099996061996E-2</c:v>
                </c:pt>
                <c:pt idx="129">
                  <c:v>-3.5854099995049182E-2</c:v>
                </c:pt>
                <c:pt idx="130">
                  <c:v>-3.7047600002551917E-2</c:v>
                </c:pt>
                <c:pt idx="131">
                  <c:v>-3.3247600003960542E-2</c:v>
                </c:pt>
                <c:pt idx="132">
                  <c:v>-3.4332399998675101E-2</c:v>
                </c:pt>
                <c:pt idx="139">
                  <c:v>-7.4143300000287127E-2</c:v>
                </c:pt>
                <c:pt idx="140">
                  <c:v>-7.366090000141412E-2</c:v>
                </c:pt>
                <c:pt idx="141">
                  <c:v>-7.2364550003840122E-2</c:v>
                </c:pt>
                <c:pt idx="142">
                  <c:v>-7.6446099999884609E-2</c:v>
                </c:pt>
                <c:pt idx="143">
                  <c:v>-7.4275300001318101E-2</c:v>
                </c:pt>
                <c:pt idx="144">
                  <c:v>-7.6469499996164814E-2</c:v>
                </c:pt>
                <c:pt idx="145">
                  <c:v>-7.3434649995760992E-2</c:v>
                </c:pt>
                <c:pt idx="147">
                  <c:v>-7.3107999996864237E-2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91-4472-94BA-A3260445D81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(old)'!$N$21:$N$854</c:f>
              <c:numCache>
                <c:formatCode>General</c:formatCode>
                <c:ptCount val="834"/>
                <c:pt idx="139">
                  <c:v>-7.0068778289262737E-2</c:v>
                </c:pt>
                <c:pt idx="140">
                  <c:v>-7.1527981961620551E-2</c:v>
                </c:pt>
                <c:pt idx="141">
                  <c:v>-7.1657873197606956E-2</c:v>
                </c:pt>
                <c:pt idx="142">
                  <c:v>-7.168274598747669E-2</c:v>
                </c:pt>
                <c:pt idx="143">
                  <c:v>-7.2721875875367853E-2</c:v>
                </c:pt>
                <c:pt idx="144">
                  <c:v>-7.5695556086460669E-2</c:v>
                </c:pt>
                <c:pt idx="145">
                  <c:v>-7.5742538022881278E-2</c:v>
                </c:pt>
                <c:pt idx="146">
                  <c:v>-7.5761883526113294E-2</c:v>
                </c:pt>
                <c:pt idx="147">
                  <c:v>-7.577846538602645E-2</c:v>
                </c:pt>
                <c:pt idx="148">
                  <c:v>-8.0211349269477081E-2</c:v>
                </c:pt>
                <c:pt idx="149">
                  <c:v>-8.0211349269477081E-2</c:v>
                </c:pt>
                <c:pt idx="150">
                  <c:v>-8.0211349269477081E-2</c:v>
                </c:pt>
                <c:pt idx="151">
                  <c:v>-8.0211349269477081E-2</c:v>
                </c:pt>
                <c:pt idx="152">
                  <c:v>-8.3939504106618532E-2</c:v>
                </c:pt>
                <c:pt idx="153">
                  <c:v>-8.4044522552735187E-2</c:v>
                </c:pt>
                <c:pt idx="154">
                  <c:v>-8.4052813482691766E-2</c:v>
                </c:pt>
                <c:pt idx="155">
                  <c:v>-8.4166122858765E-2</c:v>
                </c:pt>
                <c:pt idx="156">
                  <c:v>-8.4224159368461046E-2</c:v>
                </c:pt>
                <c:pt idx="157">
                  <c:v>-8.463317857965226E-2</c:v>
                </c:pt>
                <c:pt idx="158">
                  <c:v>-8.4732669739131197E-2</c:v>
                </c:pt>
                <c:pt idx="159">
                  <c:v>-8.4732669739131197E-2</c:v>
                </c:pt>
                <c:pt idx="160">
                  <c:v>-8.8767588984666065E-2</c:v>
                </c:pt>
                <c:pt idx="161">
                  <c:v>-8.9171080909219533E-2</c:v>
                </c:pt>
                <c:pt idx="162">
                  <c:v>-8.9171080909219533E-2</c:v>
                </c:pt>
                <c:pt idx="163">
                  <c:v>-8.9499954464163825E-2</c:v>
                </c:pt>
                <c:pt idx="164">
                  <c:v>-8.9502718107482684E-2</c:v>
                </c:pt>
                <c:pt idx="165">
                  <c:v>-9.8202667275252356E-2</c:v>
                </c:pt>
                <c:pt idx="166">
                  <c:v>-0.1017815853731754</c:v>
                </c:pt>
                <c:pt idx="167">
                  <c:v>-0.1055677767200129</c:v>
                </c:pt>
                <c:pt idx="168">
                  <c:v>-0.10648530630187424</c:v>
                </c:pt>
                <c:pt idx="169">
                  <c:v>-0.1066732340475567</c:v>
                </c:pt>
                <c:pt idx="170">
                  <c:v>-0.10696618023935579</c:v>
                </c:pt>
                <c:pt idx="171">
                  <c:v>-0.10995091502372405</c:v>
                </c:pt>
                <c:pt idx="172">
                  <c:v>-0.1103571705915964</c:v>
                </c:pt>
                <c:pt idx="173">
                  <c:v>-0.11041520710129245</c:v>
                </c:pt>
                <c:pt idx="174">
                  <c:v>-0.11094029933187576</c:v>
                </c:pt>
                <c:pt idx="175">
                  <c:v>-0.11094029933187576</c:v>
                </c:pt>
                <c:pt idx="176">
                  <c:v>-0.11113099072087705</c:v>
                </c:pt>
                <c:pt idx="177">
                  <c:v>-0.11113099072087705</c:v>
                </c:pt>
                <c:pt idx="178">
                  <c:v>-0.11116691808402222</c:v>
                </c:pt>
                <c:pt idx="179">
                  <c:v>-0.11125535467022572</c:v>
                </c:pt>
                <c:pt idx="180">
                  <c:v>-0.11147091884909675</c:v>
                </c:pt>
                <c:pt idx="181">
                  <c:v>-0.11201812022623094</c:v>
                </c:pt>
                <c:pt idx="182">
                  <c:v>-0.11567165669376318</c:v>
                </c:pt>
                <c:pt idx="183">
                  <c:v>-0.11583747529289475</c:v>
                </c:pt>
                <c:pt idx="184">
                  <c:v>-0.11872824620442178</c:v>
                </c:pt>
                <c:pt idx="185">
                  <c:v>-0.11895486495656828</c:v>
                </c:pt>
                <c:pt idx="186">
                  <c:v>-0.11897973774643801</c:v>
                </c:pt>
                <c:pt idx="187">
                  <c:v>-0.11901566510958318</c:v>
                </c:pt>
                <c:pt idx="188">
                  <c:v>-0.11932519316129543</c:v>
                </c:pt>
                <c:pt idx="189">
                  <c:v>-0.11959879384986254</c:v>
                </c:pt>
                <c:pt idx="190">
                  <c:v>-0.11959879384986254</c:v>
                </c:pt>
                <c:pt idx="191">
                  <c:v>-0.11959879384986254</c:v>
                </c:pt>
                <c:pt idx="192">
                  <c:v>-0.11959879384986254</c:v>
                </c:pt>
                <c:pt idx="193">
                  <c:v>-0.12002163127764802</c:v>
                </c:pt>
                <c:pt idx="194">
                  <c:v>-0.12392113200055878</c:v>
                </c:pt>
                <c:pt idx="195">
                  <c:v>-0.12870499858550455</c:v>
                </c:pt>
                <c:pt idx="196">
                  <c:v>-0.13623869027271551</c:v>
                </c:pt>
                <c:pt idx="197">
                  <c:v>-0.13624974484599095</c:v>
                </c:pt>
                <c:pt idx="198">
                  <c:v>-0.13312959153899862</c:v>
                </c:pt>
                <c:pt idx="199">
                  <c:v>-0.13312959153899862</c:v>
                </c:pt>
                <c:pt idx="200">
                  <c:v>-0.13289191821357665</c:v>
                </c:pt>
                <c:pt idx="201">
                  <c:v>-0.13289191821357665</c:v>
                </c:pt>
                <c:pt idx="202">
                  <c:v>-0.13289191821357665</c:v>
                </c:pt>
                <c:pt idx="203">
                  <c:v>-0.13289468185689551</c:v>
                </c:pt>
                <c:pt idx="204">
                  <c:v>-0.13289468185689551</c:v>
                </c:pt>
                <c:pt idx="205">
                  <c:v>-0.13299970030301217</c:v>
                </c:pt>
                <c:pt idx="206">
                  <c:v>-0.13299970030301217</c:v>
                </c:pt>
                <c:pt idx="207">
                  <c:v>-0.13282006348728631</c:v>
                </c:pt>
                <c:pt idx="208">
                  <c:v>-0.13282006348728631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91-4472-94BA-A3260445D81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 (old)'!$W$2:$W$19</c:f>
              <c:numCache>
                <c:formatCode>General</c:formatCode>
                <c:ptCount val="18"/>
                <c:pt idx="0">
                  <c:v>-4.333054737859594E-3</c:v>
                </c:pt>
                <c:pt idx="1">
                  <c:v>-1.147411194334769E-2</c:v>
                </c:pt>
                <c:pt idx="2">
                  <c:v>-1.9058101919937825E-2</c:v>
                </c:pt>
                <c:pt idx="3">
                  <c:v>-2.7085024667629999E-2</c:v>
                </c:pt>
                <c:pt idx="4">
                  <c:v>-3.55548801864242E-2</c:v>
                </c:pt>
                <c:pt idx="5">
                  <c:v>-4.4467668476320443E-2</c:v>
                </c:pt>
                <c:pt idx="6">
                  <c:v>-5.382338953731873E-2</c:v>
                </c:pt>
                <c:pt idx="7">
                  <c:v>-6.3622043369419054E-2</c:v>
                </c:pt>
                <c:pt idx="8">
                  <c:v>-7.38636299726214E-2</c:v>
                </c:pt>
                <c:pt idx="9">
                  <c:v>-8.4548149346925811E-2</c:v>
                </c:pt>
                <c:pt idx="10">
                  <c:v>-9.5675601492332216E-2</c:v>
                </c:pt>
                <c:pt idx="11">
                  <c:v>-0.10724598640884067</c:v>
                </c:pt>
                <c:pt idx="12">
                  <c:v>-0.11925930409645119</c:v>
                </c:pt>
                <c:pt idx="13">
                  <c:v>-0.13171555455516371</c:v>
                </c:pt>
                <c:pt idx="14">
                  <c:v>-0.1446147377849783</c:v>
                </c:pt>
                <c:pt idx="15">
                  <c:v>-0.15795685378589491</c:v>
                </c:pt>
                <c:pt idx="16">
                  <c:v>-0.17174190255791355</c:v>
                </c:pt>
                <c:pt idx="17">
                  <c:v>-0.18596988410103427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91-4472-94BA-A3260445D811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(old)'!$R$21:$R$854</c:f>
              <c:numCache>
                <c:formatCode>General</c:formatCode>
                <c:ptCount val="834"/>
                <c:pt idx="37">
                  <c:v>-2.040100000158418E-3</c:v>
                </c:pt>
                <c:pt idx="42">
                  <c:v>-2.6906999992206693E-3</c:v>
                </c:pt>
                <c:pt idx="43">
                  <c:v>-2.0629200000257697E-2</c:v>
                </c:pt>
                <c:pt idx="44">
                  <c:v>-9.2717000006814487E-3</c:v>
                </c:pt>
                <c:pt idx="47">
                  <c:v>-1.6820700002426747E-2</c:v>
                </c:pt>
                <c:pt idx="49">
                  <c:v>-2.0182849999400787E-2</c:v>
                </c:pt>
                <c:pt idx="52">
                  <c:v>4.5329649998166133E-2</c:v>
                </c:pt>
                <c:pt idx="53">
                  <c:v>-1.7096700001275167E-2</c:v>
                </c:pt>
                <c:pt idx="55">
                  <c:v>-2.4540000013075769E-3</c:v>
                </c:pt>
                <c:pt idx="56">
                  <c:v>-9.1216449996863957E-2</c:v>
                </c:pt>
                <c:pt idx="57">
                  <c:v>6.0184000030858442E-3</c:v>
                </c:pt>
                <c:pt idx="62">
                  <c:v>1.9624600005045068E-2</c:v>
                </c:pt>
                <c:pt idx="63">
                  <c:v>4.7634850001486484E-2</c:v>
                </c:pt>
                <c:pt idx="65">
                  <c:v>4.5414400003210176E-2</c:v>
                </c:pt>
                <c:pt idx="71">
                  <c:v>-2.7770199994847644E-2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91-4472-94BA-A3260445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181128"/>
        <c:axId val="1"/>
      </c:scatterChart>
      <c:valAx>
        <c:axId val="666181128"/>
        <c:scaling>
          <c:orientation val="minMax"/>
          <c:max val="3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6946866935750671"/>
              <c:y val="0.87462686567164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1811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0420168067226892E-2"/>
          <c:y val="0.92537313432835822"/>
          <c:w val="0.8263317085364329"/>
          <c:h val="5.9701492537313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Diagr.</a:t>
            </a:r>
          </a:p>
        </c:rich>
      </c:tx>
      <c:layout>
        <c:manualLayout>
          <c:xMode val="edge"/>
          <c:yMode val="edge"/>
          <c:x val="0.43109174197767725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80086243327857E-2"/>
          <c:y val="9.9808061420345484E-2"/>
          <c:w val="0.89305450502951489"/>
          <c:h val="0.7927063339731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937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(old)'!$H$21:$H$854</c:f>
              <c:numCache>
                <c:formatCode>General</c:formatCode>
                <c:ptCount val="834"/>
                <c:pt idx="29">
                  <c:v>-6.739999953424558E-4</c:v>
                </c:pt>
                <c:pt idx="31">
                  <c:v>-2.186099998652935E-3</c:v>
                </c:pt>
                <c:pt idx="36">
                  <c:v>-1.9795000116573647E-4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1B-4D59-A14D-B359D5397D5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(old)'!$I$21:$I$854</c:f>
              <c:numCache>
                <c:formatCode>General</c:formatCode>
                <c:ptCount val="834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1B-4D59-A14D-B359D5397D5D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(old)'!$J$21:$J$854</c:f>
              <c:numCache>
                <c:formatCode>General</c:formatCode>
                <c:ptCount val="834"/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30">
                  <c:v>-3.6860999971395358E-3</c:v>
                </c:pt>
                <c:pt idx="32">
                  <c:v>-2.6778999963426031E-3</c:v>
                </c:pt>
                <c:pt idx="33">
                  <c:v>-2.2778999918955378E-3</c:v>
                </c:pt>
                <c:pt idx="35">
                  <c:v>-5.9794999833684415E-4</c:v>
                </c:pt>
                <c:pt idx="72">
                  <c:v>-1.0290250000252854E-2</c:v>
                </c:pt>
                <c:pt idx="74">
                  <c:v>-1.0860649999813177E-2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1">
                  <c:v>-1.9776950000959914E-2</c:v>
                </c:pt>
                <c:pt idx="92">
                  <c:v>-1.6926950003835373E-2</c:v>
                </c:pt>
                <c:pt idx="93">
                  <c:v>-2.2894200003065635E-2</c:v>
                </c:pt>
                <c:pt idx="94">
                  <c:v>-1.446754999778932E-2</c:v>
                </c:pt>
                <c:pt idx="95">
                  <c:v>-1.9953800001530908E-2</c:v>
                </c:pt>
                <c:pt idx="96">
                  <c:v>-2.2126399999251589E-2</c:v>
                </c:pt>
                <c:pt idx="97">
                  <c:v>-2.2106399999756832E-2</c:v>
                </c:pt>
                <c:pt idx="98">
                  <c:v>-2.0946399999957066E-2</c:v>
                </c:pt>
                <c:pt idx="99">
                  <c:v>-2.0906400000967551E-2</c:v>
                </c:pt>
                <c:pt idx="100">
                  <c:v>-2.1689999994123355E-2</c:v>
                </c:pt>
                <c:pt idx="133">
                  <c:v>-4.9394399997254368E-2</c:v>
                </c:pt>
                <c:pt idx="134">
                  <c:v>-6.1888999996881466E-2</c:v>
                </c:pt>
                <c:pt idx="135">
                  <c:v>-6.0262349994445685E-2</c:v>
                </c:pt>
                <c:pt idx="136">
                  <c:v>-6.0454149992438033E-2</c:v>
                </c:pt>
                <c:pt idx="138">
                  <c:v>-6.4083800003572833E-2</c:v>
                </c:pt>
                <c:pt idx="148">
                  <c:v>-8.301979999669129E-2</c:v>
                </c:pt>
                <c:pt idx="149">
                  <c:v>-8.2969800001592375E-2</c:v>
                </c:pt>
                <c:pt idx="150">
                  <c:v>-8.2659799998509698E-2</c:v>
                </c:pt>
                <c:pt idx="151">
                  <c:v>-8.2619799999520183E-2</c:v>
                </c:pt>
                <c:pt idx="152">
                  <c:v>-8.3154350002587307E-2</c:v>
                </c:pt>
                <c:pt idx="153">
                  <c:v>-8.7476449996756855E-2</c:v>
                </c:pt>
                <c:pt idx="154">
                  <c:v>-8.1470299999637064E-2</c:v>
                </c:pt>
                <c:pt idx="155">
                  <c:v>-8.368625000002794E-2</c:v>
                </c:pt>
                <c:pt idx="156">
                  <c:v>-8.5943199999746867E-2</c:v>
                </c:pt>
                <c:pt idx="157">
                  <c:v>-8.5639799995988142E-2</c:v>
                </c:pt>
                <c:pt idx="158">
                  <c:v>-8.6965999995300081E-2</c:v>
                </c:pt>
                <c:pt idx="159">
                  <c:v>-8.6965999995300081E-2</c:v>
                </c:pt>
                <c:pt idx="160">
                  <c:v>-9.0172999996866565E-2</c:v>
                </c:pt>
                <c:pt idx="161">
                  <c:v>-8.96736999929999E-2</c:v>
                </c:pt>
                <c:pt idx="162">
                  <c:v>-8.96736999929999E-2</c:v>
                </c:pt>
                <c:pt idx="163">
                  <c:v>-8.6329749996366445E-2</c:v>
                </c:pt>
                <c:pt idx="164">
                  <c:v>-9.0027699996426236E-2</c:v>
                </c:pt>
                <c:pt idx="166">
                  <c:v>-0.10381955000048038</c:v>
                </c:pt>
                <c:pt idx="167">
                  <c:v>-0.10241105000022799</c:v>
                </c:pt>
                <c:pt idx="168">
                  <c:v>-0.10423045000061393</c:v>
                </c:pt>
                <c:pt idx="169">
                  <c:v>-0.10359104999952251</c:v>
                </c:pt>
                <c:pt idx="170">
                  <c:v>-0.10527374999946915</c:v>
                </c:pt>
                <c:pt idx="171">
                  <c:v>-0.11045975000160979</c:v>
                </c:pt>
                <c:pt idx="172">
                  <c:v>-0.11135839999769814</c:v>
                </c:pt>
                <c:pt idx="173">
                  <c:v>-0.10931534999690484</c:v>
                </c:pt>
                <c:pt idx="174">
                  <c:v>-0.10632584999984829</c:v>
                </c:pt>
                <c:pt idx="179">
                  <c:v>-0.10959215000184486</c:v>
                </c:pt>
                <c:pt idx="181">
                  <c:v>-0.11092634999658912</c:v>
                </c:pt>
                <c:pt idx="182">
                  <c:v>-0.11241624999820488</c:v>
                </c:pt>
                <c:pt idx="183">
                  <c:v>-0.11439324999810196</c:v>
                </c:pt>
                <c:pt idx="184">
                  <c:v>-0.11886894999770448</c:v>
                </c:pt>
                <c:pt idx="185">
                  <c:v>-0.11688084999332204</c:v>
                </c:pt>
                <c:pt idx="186">
                  <c:v>-0.11976240000512917</c:v>
                </c:pt>
                <c:pt idx="187">
                  <c:v>-0.11665574999642558</c:v>
                </c:pt>
                <c:pt idx="188">
                  <c:v>-0.11165614999481477</c:v>
                </c:pt>
                <c:pt idx="189">
                  <c:v>-0.12020320000010543</c:v>
                </c:pt>
                <c:pt idx="190">
                  <c:v>-0.12020320000010543</c:v>
                </c:pt>
                <c:pt idx="191">
                  <c:v>-0.12015319999773055</c:v>
                </c:pt>
                <c:pt idx="192">
                  <c:v>-0.12015319999773055</c:v>
                </c:pt>
                <c:pt idx="193">
                  <c:v>-0.11698954999883426</c:v>
                </c:pt>
                <c:pt idx="194">
                  <c:v>-0.12579700000060257</c:v>
                </c:pt>
                <c:pt idx="195">
                  <c:v>-0.13094845000159694</c:v>
                </c:pt>
                <c:pt idx="196">
                  <c:v>-0.13616014999570325</c:v>
                </c:pt>
                <c:pt idx="197">
                  <c:v>-0.13815194999187952</c:v>
                </c:pt>
                <c:pt idx="198">
                  <c:v>-0.13580639999418054</c:v>
                </c:pt>
                <c:pt idx="199">
                  <c:v>-0.13498639999306761</c:v>
                </c:pt>
                <c:pt idx="200">
                  <c:v>-0.13606270000309451</c:v>
                </c:pt>
                <c:pt idx="201">
                  <c:v>-0.13549269999930402</c:v>
                </c:pt>
                <c:pt idx="202">
                  <c:v>-0.1351827000034973</c:v>
                </c:pt>
                <c:pt idx="203">
                  <c:v>-0.13413064999622293</c:v>
                </c:pt>
                <c:pt idx="204">
                  <c:v>-0.13078064999717753</c:v>
                </c:pt>
                <c:pt idx="205">
                  <c:v>-0.13277275000291411</c:v>
                </c:pt>
                <c:pt idx="206">
                  <c:v>-0.13265274999866961</c:v>
                </c:pt>
                <c:pt idx="207">
                  <c:v>-0.13624600000184728</c:v>
                </c:pt>
                <c:pt idx="208">
                  <c:v>-0.13520599999901606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1B-4D59-A14D-B359D5397D5D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(old)'!$K$21:$K$854</c:f>
              <c:numCache>
                <c:formatCode>General</c:formatCode>
                <c:ptCount val="834"/>
                <c:pt idx="146">
                  <c:v>-7.5220300001092255E-2</c:v>
                </c:pt>
                <c:pt idx="165">
                  <c:v>-9.9174299997685011E-2</c:v>
                </c:pt>
                <c:pt idx="180">
                  <c:v>-0.10973224999906961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1B-4D59-A14D-B359D5397D5D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(old)'!$L$21:$L$854</c:f>
              <c:numCache>
                <c:formatCode>General</c:formatCode>
                <c:ptCount val="834"/>
                <c:pt idx="137">
                  <c:v>-6.2982200004626065E-2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1B-4D59-A14D-B359D5397D5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(old)'!$M$21:$M$854</c:f>
              <c:numCache>
                <c:formatCode>General</c:formatCode>
                <c:ptCount val="834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0">
                  <c:v>-4.5584999970742501E-3</c:v>
                </c:pt>
                <c:pt idx="51">
                  <c:v>1.0329650001949631E-2</c:v>
                </c:pt>
                <c:pt idx="54">
                  <c:v>7.9033000001800247E-3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7">
                  <c:v>-1.1425999997300096E-2</c:v>
                </c:pt>
                <c:pt idx="68">
                  <c:v>-1.3093199995637406E-2</c:v>
                </c:pt>
                <c:pt idx="69">
                  <c:v>-1.2280899994948413E-2</c:v>
                </c:pt>
                <c:pt idx="70">
                  <c:v>-1.1574299998756032E-2</c:v>
                </c:pt>
                <c:pt idx="73">
                  <c:v>-1.8703699999605305E-2</c:v>
                </c:pt>
                <c:pt idx="75">
                  <c:v>-1.1960199997702148E-2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  <c:pt idx="101">
                  <c:v>-2.1139999997103587E-2</c:v>
                </c:pt>
                <c:pt idx="102">
                  <c:v>-2.1089999994728714E-2</c:v>
                </c:pt>
                <c:pt idx="103">
                  <c:v>-2.2602049997658469E-2</c:v>
                </c:pt>
                <c:pt idx="104">
                  <c:v>-2.2582049998163711E-2</c:v>
                </c:pt>
                <c:pt idx="105">
                  <c:v>-2.2282049998466391E-2</c:v>
                </c:pt>
                <c:pt idx="106">
                  <c:v>-2.2252049995586276E-2</c:v>
                </c:pt>
                <c:pt idx="107">
                  <c:v>-2.0915649991366081E-2</c:v>
                </c:pt>
                <c:pt idx="108">
                  <c:v>-2.0865649996267166E-2</c:v>
                </c:pt>
                <c:pt idx="109">
                  <c:v>-1.9765649994951673E-2</c:v>
                </c:pt>
                <c:pt idx="110">
                  <c:v>-1.9735649999347515E-2</c:v>
                </c:pt>
                <c:pt idx="111">
                  <c:v>-2.3213599997689016E-2</c:v>
                </c:pt>
                <c:pt idx="112">
                  <c:v>-2.3163599995314144E-2</c:v>
                </c:pt>
                <c:pt idx="113">
                  <c:v>-2.3003599999356084E-2</c:v>
                </c:pt>
                <c:pt idx="114">
                  <c:v>-2.2963600000366569E-2</c:v>
                </c:pt>
                <c:pt idx="115">
                  <c:v>-2.2647199992206879E-2</c:v>
                </c:pt>
                <c:pt idx="116">
                  <c:v>-2.4542999999539461E-2</c:v>
                </c:pt>
                <c:pt idx="117">
                  <c:v>-2.3297899999306537E-2</c:v>
                </c:pt>
                <c:pt idx="118">
                  <c:v>-3.1272299995180219E-2</c:v>
                </c:pt>
                <c:pt idx="119">
                  <c:v>-3.0972299995482899E-2</c:v>
                </c:pt>
                <c:pt idx="120">
                  <c:v>-3.4356349991867319E-2</c:v>
                </c:pt>
                <c:pt idx="121">
                  <c:v>-3.4056349992169999E-2</c:v>
                </c:pt>
                <c:pt idx="122">
                  <c:v>-3.185634999681497E-2</c:v>
                </c:pt>
                <c:pt idx="123">
                  <c:v>-3.7048149999463931E-2</c:v>
                </c:pt>
                <c:pt idx="124">
                  <c:v>-3.0148149999149609E-2</c:v>
                </c:pt>
                <c:pt idx="125">
                  <c:v>-3.4629699999641161E-2</c:v>
                </c:pt>
                <c:pt idx="126">
                  <c:v>-3.3929700002772734E-2</c:v>
                </c:pt>
                <c:pt idx="127">
                  <c:v>-3.2429699997010175E-2</c:v>
                </c:pt>
                <c:pt idx="128">
                  <c:v>-3.7254099996061996E-2</c:v>
                </c:pt>
                <c:pt idx="129">
                  <c:v>-3.5854099995049182E-2</c:v>
                </c:pt>
                <c:pt idx="130">
                  <c:v>-3.7047600002551917E-2</c:v>
                </c:pt>
                <c:pt idx="131">
                  <c:v>-3.3247600003960542E-2</c:v>
                </c:pt>
                <c:pt idx="132">
                  <c:v>-3.4332399998675101E-2</c:v>
                </c:pt>
                <c:pt idx="139">
                  <c:v>-7.4143300000287127E-2</c:v>
                </c:pt>
                <c:pt idx="140">
                  <c:v>-7.366090000141412E-2</c:v>
                </c:pt>
                <c:pt idx="141">
                  <c:v>-7.2364550003840122E-2</c:v>
                </c:pt>
                <c:pt idx="142">
                  <c:v>-7.6446099999884609E-2</c:v>
                </c:pt>
                <c:pt idx="143">
                  <c:v>-7.4275300001318101E-2</c:v>
                </c:pt>
                <c:pt idx="144">
                  <c:v>-7.6469499996164814E-2</c:v>
                </c:pt>
                <c:pt idx="145">
                  <c:v>-7.3434649995760992E-2</c:v>
                </c:pt>
                <c:pt idx="147">
                  <c:v>-7.3107999996864237E-2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1B-4D59-A14D-B359D5397D5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(old)'!$N$21:$N$854</c:f>
              <c:numCache>
                <c:formatCode>General</c:formatCode>
                <c:ptCount val="834"/>
                <c:pt idx="139">
                  <c:v>-7.0068778289262737E-2</c:v>
                </c:pt>
                <c:pt idx="140">
                  <c:v>-7.1527981961620551E-2</c:v>
                </c:pt>
                <c:pt idx="141">
                  <c:v>-7.1657873197606956E-2</c:v>
                </c:pt>
                <c:pt idx="142">
                  <c:v>-7.168274598747669E-2</c:v>
                </c:pt>
                <c:pt idx="143">
                  <c:v>-7.2721875875367853E-2</c:v>
                </c:pt>
                <c:pt idx="144">
                  <c:v>-7.5695556086460669E-2</c:v>
                </c:pt>
                <c:pt idx="145">
                  <c:v>-7.5742538022881278E-2</c:v>
                </c:pt>
                <c:pt idx="146">
                  <c:v>-7.5761883526113294E-2</c:v>
                </c:pt>
                <c:pt idx="147">
                  <c:v>-7.577846538602645E-2</c:v>
                </c:pt>
                <c:pt idx="148">
                  <c:v>-8.0211349269477081E-2</c:v>
                </c:pt>
                <c:pt idx="149">
                  <c:v>-8.0211349269477081E-2</c:v>
                </c:pt>
                <c:pt idx="150">
                  <c:v>-8.0211349269477081E-2</c:v>
                </c:pt>
                <c:pt idx="151">
                  <c:v>-8.0211349269477081E-2</c:v>
                </c:pt>
                <c:pt idx="152">
                  <c:v>-8.3939504106618532E-2</c:v>
                </c:pt>
                <c:pt idx="153">
                  <c:v>-8.4044522552735187E-2</c:v>
                </c:pt>
                <c:pt idx="154">
                  <c:v>-8.4052813482691766E-2</c:v>
                </c:pt>
                <c:pt idx="155">
                  <c:v>-8.4166122858765E-2</c:v>
                </c:pt>
                <c:pt idx="156">
                  <c:v>-8.4224159368461046E-2</c:v>
                </c:pt>
                <c:pt idx="157">
                  <c:v>-8.463317857965226E-2</c:v>
                </c:pt>
                <c:pt idx="158">
                  <c:v>-8.4732669739131197E-2</c:v>
                </c:pt>
                <c:pt idx="159">
                  <c:v>-8.4732669739131197E-2</c:v>
                </c:pt>
                <c:pt idx="160">
                  <c:v>-8.8767588984666065E-2</c:v>
                </c:pt>
                <c:pt idx="161">
                  <c:v>-8.9171080909219533E-2</c:v>
                </c:pt>
                <c:pt idx="162">
                  <c:v>-8.9171080909219533E-2</c:v>
                </c:pt>
                <c:pt idx="163">
                  <c:v>-8.9499954464163825E-2</c:v>
                </c:pt>
                <c:pt idx="164">
                  <c:v>-8.9502718107482684E-2</c:v>
                </c:pt>
                <c:pt idx="165">
                  <c:v>-9.8202667275252356E-2</c:v>
                </c:pt>
                <c:pt idx="166">
                  <c:v>-0.1017815853731754</c:v>
                </c:pt>
                <c:pt idx="167">
                  <c:v>-0.1055677767200129</c:v>
                </c:pt>
                <c:pt idx="168">
                  <c:v>-0.10648530630187424</c:v>
                </c:pt>
                <c:pt idx="169">
                  <c:v>-0.1066732340475567</c:v>
                </c:pt>
                <c:pt idx="170">
                  <c:v>-0.10696618023935579</c:v>
                </c:pt>
                <c:pt idx="171">
                  <c:v>-0.10995091502372405</c:v>
                </c:pt>
                <c:pt idx="172">
                  <c:v>-0.1103571705915964</c:v>
                </c:pt>
                <c:pt idx="173">
                  <c:v>-0.11041520710129245</c:v>
                </c:pt>
                <c:pt idx="174">
                  <c:v>-0.11094029933187576</c:v>
                </c:pt>
                <c:pt idx="175">
                  <c:v>-0.11094029933187576</c:v>
                </c:pt>
                <c:pt idx="176">
                  <c:v>-0.11113099072087705</c:v>
                </c:pt>
                <c:pt idx="177">
                  <c:v>-0.11113099072087705</c:v>
                </c:pt>
                <c:pt idx="178">
                  <c:v>-0.11116691808402222</c:v>
                </c:pt>
                <c:pt idx="179">
                  <c:v>-0.11125535467022572</c:v>
                </c:pt>
                <c:pt idx="180">
                  <c:v>-0.11147091884909675</c:v>
                </c:pt>
                <c:pt idx="181">
                  <c:v>-0.11201812022623094</c:v>
                </c:pt>
                <c:pt idx="182">
                  <c:v>-0.11567165669376318</c:v>
                </c:pt>
                <c:pt idx="183">
                  <c:v>-0.11583747529289475</c:v>
                </c:pt>
                <c:pt idx="184">
                  <c:v>-0.11872824620442178</c:v>
                </c:pt>
                <c:pt idx="185">
                  <c:v>-0.11895486495656828</c:v>
                </c:pt>
                <c:pt idx="186">
                  <c:v>-0.11897973774643801</c:v>
                </c:pt>
                <c:pt idx="187">
                  <c:v>-0.11901566510958318</c:v>
                </c:pt>
                <c:pt idx="188">
                  <c:v>-0.11932519316129543</c:v>
                </c:pt>
                <c:pt idx="189">
                  <c:v>-0.11959879384986254</c:v>
                </c:pt>
                <c:pt idx="190">
                  <c:v>-0.11959879384986254</c:v>
                </c:pt>
                <c:pt idx="191">
                  <c:v>-0.11959879384986254</c:v>
                </c:pt>
                <c:pt idx="192">
                  <c:v>-0.11959879384986254</c:v>
                </c:pt>
                <c:pt idx="193">
                  <c:v>-0.12002163127764802</c:v>
                </c:pt>
                <c:pt idx="194">
                  <c:v>-0.12392113200055878</c:v>
                </c:pt>
                <c:pt idx="195">
                  <c:v>-0.12870499858550455</c:v>
                </c:pt>
                <c:pt idx="196">
                  <c:v>-0.13623869027271551</c:v>
                </c:pt>
                <c:pt idx="197">
                  <c:v>-0.13624974484599095</c:v>
                </c:pt>
                <c:pt idx="198">
                  <c:v>-0.13312959153899862</c:v>
                </c:pt>
                <c:pt idx="199">
                  <c:v>-0.13312959153899862</c:v>
                </c:pt>
                <c:pt idx="200">
                  <c:v>-0.13289191821357665</c:v>
                </c:pt>
                <c:pt idx="201">
                  <c:v>-0.13289191821357665</c:v>
                </c:pt>
                <c:pt idx="202">
                  <c:v>-0.13289191821357665</c:v>
                </c:pt>
                <c:pt idx="203">
                  <c:v>-0.13289468185689551</c:v>
                </c:pt>
                <c:pt idx="204">
                  <c:v>-0.13289468185689551</c:v>
                </c:pt>
                <c:pt idx="205">
                  <c:v>-0.13299970030301217</c:v>
                </c:pt>
                <c:pt idx="206">
                  <c:v>-0.13299970030301217</c:v>
                </c:pt>
                <c:pt idx="207">
                  <c:v>-0.13282006348728631</c:v>
                </c:pt>
                <c:pt idx="208">
                  <c:v>-0.13282006348728631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1B-4D59-A14D-B359D5397D5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 (old)'!$W$2:$W$19</c:f>
              <c:numCache>
                <c:formatCode>General</c:formatCode>
                <c:ptCount val="18"/>
                <c:pt idx="0">
                  <c:v>-4.333054737859594E-3</c:v>
                </c:pt>
                <c:pt idx="1">
                  <c:v>-1.147411194334769E-2</c:v>
                </c:pt>
                <c:pt idx="2">
                  <c:v>-1.9058101919937825E-2</c:v>
                </c:pt>
                <c:pt idx="3">
                  <c:v>-2.7085024667629999E-2</c:v>
                </c:pt>
                <c:pt idx="4">
                  <c:v>-3.55548801864242E-2</c:v>
                </c:pt>
                <c:pt idx="5">
                  <c:v>-4.4467668476320443E-2</c:v>
                </c:pt>
                <c:pt idx="6">
                  <c:v>-5.382338953731873E-2</c:v>
                </c:pt>
                <c:pt idx="7">
                  <c:v>-6.3622043369419054E-2</c:v>
                </c:pt>
                <c:pt idx="8">
                  <c:v>-7.38636299726214E-2</c:v>
                </c:pt>
                <c:pt idx="9">
                  <c:v>-8.4548149346925811E-2</c:v>
                </c:pt>
                <c:pt idx="10">
                  <c:v>-9.5675601492332216E-2</c:v>
                </c:pt>
                <c:pt idx="11">
                  <c:v>-0.10724598640884067</c:v>
                </c:pt>
                <c:pt idx="12">
                  <c:v>-0.11925930409645119</c:v>
                </c:pt>
                <c:pt idx="13">
                  <c:v>-0.13171555455516371</c:v>
                </c:pt>
                <c:pt idx="14">
                  <c:v>-0.1446147377849783</c:v>
                </c:pt>
                <c:pt idx="15">
                  <c:v>-0.15795685378589491</c:v>
                </c:pt>
                <c:pt idx="16">
                  <c:v>-0.17174190255791355</c:v>
                </c:pt>
                <c:pt idx="17">
                  <c:v>-0.18596988410103427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1B-4D59-A14D-B359D5397D5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(old)'!$R$21:$R$854</c:f>
              <c:numCache>
                <c:formatCode>General</c:formatCode>
                <c:ptCount val="834"/>
                <c:pt idx="37">
                  <c:v>-2.040100000158418E-3</c:v>
                </c:pt>
                <c:pt idx="42">
                  <c:v>-2.6906999992206693E-3</c:v>
                </c:pt>
                <c:pt idx="43">
                  <c:v>-2.0629200000257697E-2</c:v>
                </c:pt>
                <c:pt idx="44">
                  <c:v>-9.2717000006814487E-3</c:v>
                </c:pt>
                <c:pt idx="47">
                  <c:v>-1.6820700002426747E-2</c:v>
                </c:pt>
                <c:pt idx="49">
                  <c:v>-2.0182849999400787E-2</c:v>
                </c:pt>
                <c:pt idx="52">
                  <c:v>4.5329649998166133E-2</c:v>
                </c:pt>
                <c:pt idx="53">
                  <c:v>-1.7096700001275167E-2</c:v>
                </c:pt>
                <c:pt idx="55">
                  <c:v>-2.4540000013075769E-3</c:v>
                </c:pt>
                <c:pt idx="56">
                  <c:v>-9.1216449996863957E-2</c:v>
                </c:pt>
                <c:pt idx="57">
                  <c:v>6.0184000030858442E-3</c:v>
                </c:pt>
                <c:pt idx="62">
                  <c:v>1.9624600005045068E-2</c:v>
                </c:pt>
                <c:pt idx="63">
                  <c:v>4.7634850001486484E-2</c:v>
                </c:pt>
                <c:pt idx="65">
                  <c:v>4.5414400003210176E-2</c:v>
                </c:pt>
                <c:pt idx="71">
                  <c:v>-2.7770199994847644E-2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1B-4D59-A14D-B359D539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183752"/>
        <c:axId val="1"/>
      </c:scatterChart>
      <c:valAx>
        <c:axId val="666183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313166477123106"/>
              <c:y val="0.8886756238003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332965821389196E-2"/>
              <c:y val="0.42802303262955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183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89427231188163"/>
          <c:y val="0.9500959692898272"/>
          <c:w val="0.65049648837996688"/>
          <c:h val="3.83877159309020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1b.  CN And -- [41577.297, 0.4627959]</a:t>
            </a:r>
          </a:p>
        </c:rich>
      </c:tx>
      <c:layout>
        <c:manualLayout>
          <c:xMode val="edge"/>
          <c:yMode val="edge"/>
          <c:x val="0.15732758620689655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6896551724138"/>
          <c:y val="0.14285765388068725"/>
          <c:w val="0.8318965517241379"/>
          <c:h val="0.70329921910492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937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(old)'!$F$21:$F$854</c:f>
              <c:numCache>
                <c:formatCode>General</c:formatCode>
                <c:ptCount val="834"/>
                <c:pt idx="0">
                  <c:v>-17301</c:v>
                </c:pt>
                <c:pt idx="1">
                  <c:v>-16560</c:v>
                </c:pt>
                <c:pt idx="2">
                  <c:v>-15769</c:v>
                </c:pt>
                <c:pt idx="3">
                  <c:v>-15069</c:v>
                </c:pt>
                <c:pt idx="4">
                  <c:v>-15017</c:v>
                </c:pt>
                <c:pt idx="5">
                  <c:v>-14961</c:v>
                </c:pt>
                <c:pt idx="6">
                  <c:v>-14756</c:v>
                </c:pt>
                <c:pt idx="7">
                  <c:v>-14689</c:v>
                </c:pt>
                <c:pt idx="8">
                  <c:v>-13347</c:v>
                </c:pt>
                <c:pt idx="9">
                  <c:v>-12336</c:v>
                </c:pt>
                <c:pt idx="10">
                  <c:v>-11940</c:v>
                </c:pt>
                <c:pt idx="11">
                  <c:v>-11830</c:v>
                </c:pt>
                <c:pt idx="12">
                  <c:v>-11817</c:v>
                </c:pt>
                <c:pt idx="13">
                  <c:v>-11776</c:v>
                </c:pt>
                <c:pt idx="14">
                  <c:v>-11188</c:v>
                </c:pt>
                <c:pt idx="15">
                  <c:v>-10875</c:v>
                </c:pt>
                <c:pt idx="16">
                  <c:v>-10218</c:v>
                </c:pt>
                <c:pt idx="17">
                  <c:v>-10108</c:v>
                </c:pt>
                <c:pt idx="18">
                  <c:v>-5447</c:v>
                </c:pt>
                <c:pt idx="19">
                  <c:v>-5445</c:v>
                </c:pt>
                <c:pt idx="20">
                  <c:v>-5378</c:v>
                </c:pt>
                <c:pt idx="21">
                  <c:v>-4731.5</c:v>
                </c:pt>
                <c:pt idx="22">
                  <c:v>-4727.5</c:v>
                </c:pt>
                <c:pt idx="23">
                  <c:v>-4611</c:v>
                </c:pt>
                <c:pt idx="24">
                  <c:v>-3081</c:v>
                </c:pt>
                <c:pt idx="25">
                  <c:v>-2363.5</c:v>
                </c:pt>
                <c:pt idx="26">
                  <c:v>-146.5</c:v>
                </c:pt>
                <c:pt idx="27">
                  <c:v>-146.5</c:v>
                </c:pt>
                <c:pt idx="28">
                  <c:v>-140</c:v>
                </c:pt>
                <c:pt idx="29">
                  <c:v>-140</c:v>
                </c:pt>
                <c:pt idx="30">
                  <c:v>-21</c:v>
                </c:pt>
                <c:pt idx="31">
                  <c:v>-21</c:v>
                </c:pt>
                <c:pt idx="32">
                  <c:v>-19</c:v>
                </c:pt>
                <c:pt idx="33">
                  <c:v>-19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39</c:v>
                </c:pt>
                <c:pt idx="38">
                  <c:v>39</c:v>
                </c:pt>
                <c:pt idx="39">
                  <c:v>41</c:v>
                </c:pt>
                <c:pt idx="40">
                  <c:v>45.5</c:v>
                </c:pt>
                <c:pt idx="41">
                  <c:v>48</c:v>
                </c:pt>
                <c:pt idx="42">
                  <c:v>173</c:v>
                </c:pt>
                <c:pt idx="43">
                  <c:v>188</c:v>
                </c:pt>
                <c:pt idx="44">
                  <c:v>763</c:v>
                </c:pt>
                <c:pt idx="45">
                  <c:v>825.5</c:v>
                </c:pt>
                <c:pt idx="46">
                  <c:v>871</c:v>
                </c:pt>
                <c:pt idx="47">
                  <c:v>873</c:v>
                </c:pt>
                <c:pt idx="48">
                  <c:v>992</c:v>
                </c:pt>
                <c:pt idx="49">
                  <c:v>1711.5</c:v>
                </c:pt>
                <c:pt idx="50">
                  <c:v>1815</c:v>
                </c:pt>
                <c:pt idx="51">
                  <c:v>1836.5</c:v>
                </c:pt>
                <c:pt idx="52">
                  <c:v>1836.5</c:v>
                </c:pt>
                <c:pt idx="53">
                  <c:v>2513</c:v>
                </c:pt>
                <c:pt idx="54">
                  <c:v>2513</c:v>
                </c:pt>
                <c:pt idx="55">
                  <c:v>3060</c:v>
                </c:pt>
                <c:pt idx="56">
                  <c:v>3215.5</c:v>
                </c:pt>
                <c:pt idx="57">
                  <c:v>3224</c:v>
                </c:pt>
                <c:pt idx="58">
                  <c:v>3278</c:v>
                </c:pt>
                <c:pt idx="59">
                  <c:v>3373</c:v>
                </c:pt>
                <c:pt idx="60">
                  <c:v>3453</c:v>
                </c:pt>
                <c:pt idx="61">
                  <c:v>4000</c:v>
                </c:pt>
                <c:pt idx="62">
                  <c:v>4006</c:v>
                </c:pt>
                <c:pt idx="63">
                  <c:v>4008.5</c:v>
                </c:pt>
                <c:pt idx="64">
                  <c:v>4015</c:v>
                </c:pt>
                <c:pt idx="65">
                  <c:v>4784</c:v>
                </c:pt>
                <c:pt idx="66">
                  <c:v>7077</c:v>
                </c:pt>
                <c:pt idx="67">
                  <c:v>7140</c:v>
                </c:pt>
                <c:pt idx="68">
                  <c:v>7148</c:v>
                </c:pt>
                <c:pt idx="69">
                  <c:v>7151</c:v>
                </c:pt>
                <c:pt idx="70">
                  <c:v>7177</c:v>
                </c:pt>
                <c:pt idx="71">
                  <c:v>7178</c:v>
                </c:pt>
                <c:pt idx="72">
                  <c:v>7197.5</c:v>
                </c:pt>
                <c:pt idx="73">
                  <c:v>7243</c:v>
                </c:pt>
                <c:pt idx="74">
                  <c:v>7253.5</c:v>
                </c:pt>
                <c:pt idx="75">
                  <c:v>7278</c:v>
                </c:pt>
                <c:pt idx="76">
                  <c:v>7822.5</c:v>
                </c:pt>
                <c:pt idx="77">
                  <c:v>7824.5</c:v>
                </c:pt>
                <c:pt idx="78">
                  <c:v>7895.5</c:v>
                </c:pt>
                <c:pt idx="79">
                  <c:v>7896</c:v>
                </c:pt>
                <c:pt idx="80">
                  <c:v>7900</c:v>
                </c:pt>
                <c:pt idx="81">
                  <c:v>7902</c:v>
                </c:pt>
                <c:pt idx="82">
                  <c:v>7952</c:v>
                </c:pt>
                <c:pt idx="83">
                  <c:v>7988.5</c:v>
                </c:pt>
                <c:pt idx="84">
                  <c:v>8032</c:v>
                </c:pt>
                <c:pt idx="85">
                  <c:v>8576.5</c:v>
                </c:pt>
                <c:pt idx="86">
                  <c:v>8711</c:v>
                </c:pt>
                <c:pt idx="87">
                  <c:v>8711</c:v>
                </c:pt>
                <c:pt idx="88">
                  <c:v>8737</c:v>
                </c:pt>
                <c:pt idx="89">
                  <c:v>8737</c:v>
                </c:pt>
                <c:pt idx="90">
                  <c:v>8737</c:v>
                </c:pt>
                <c:pt idx="91">
                  <c:v>8810.5</c:v>
                </c:pt>
                <c:pt idx="92">
                  <c:v>8810.5</c:v>
                </c:pt>
                <c:pt idx="93">
                  <c:v>9538</c:v>
                </c:pt>
                <c:pt idx="94">
                  <c:v>9544.5</c:v>
                </c:pt>
                <c:pt idx="95">
                  <c:v>10182</c:v>
                </c:pt>
                <c:pt idx="96">
                  <c:v>11096</c:v>
                </c:pt>
                <c:pt idx="97">
                  <c:v>11096</c:v>
                </c:pt>
                <c:pt idx="98">
                  <c:v>11096</c:v>
                </c:pt>
                <c:pt idx="99">
                  <c:v>11096</c:v>
                </c:pt>
                <c:pt idx="100">
                  <c:v>11100</c:v>
                </c:pt>
                <c:pt idx="101">
                  <c:v>11100</c:v>
                </c:pt>
                <c:pt idx="102">
                  <c:v>11100</c:v>
                </c:pt>
                <c:pt idx="103">
                  <c:v>11199.5</c:v>
                </c:pt>
                <c:pt idx="104">
                  <c:v>11199.5</c:v>
                </c:pt>
                <c:pt idx="105">
                  <c:v>11199.5</c:v>
                </c:pt>
                <c:pt idx="106">
                  <c:v>11199.5</c:v>
                </c:pt>
                <c:pt idx="107">
                  <c:v>11203.5</c:v>
                </c:pt>
                <c:pt idx="108">
                  <c:v>11203.5</c:v>
                </c:pt>
                <c:pt idx="109">
                  <c:v>11203.5</c:v>
                </c:pt>
                <c:pt idx="110">
                  <c:v>11203.5</c:v>
                </c:pt>
                <c:pt idx="111">
                  <c:v>11204</c:v>
                </c:pt>
                <c:pt idx="112">
                  <c:v>11204</c:v>
                </c:pt>
                <c:pt idx="113">
                  <c:v>11204</c:v>
                </c:pt>
                <c:pt idx="114">
                  <c:v>11204</c:v>
                </c:pt>
                <c:pt idx="115">
                  <c:v>11208</c:v>
                </c:pt>
                <c:pt idx="116">
                  <c:v>11770</c:v>
                </c:pt>
                <c:pt idx="117">
                  <c:v>11781</c:v>
                </c:pt>
                <c:pt idx="118">
                  <c:v>13397</c:v>
                </c:pt>
                <c:pt idx="119">
                  <c:v>13397</c:v>
                </c:pt>
                <c:pt idx="120">
                  <c:v>14376.5</c:v>
                </c:pt>
                <c:pt idx="121">
                  <c:v>14376.5</c:v>
                </c:pt>
                <c:pt idx="122">
                  <c:v>14376.5</c:v>
                </c:pt>
                <c:pt idx="123">
                  <c:v>14378.5</c:v>
                </c:pt>
                <c:pt idx="124">
                  <c:v>14378.5</c:v>
                </c:pt>
                <c:pt idx="125">
                  <c:v>14383</c:v>
                </c:pt>
                <c:pt idx="126">
                  <c:v>14383</c:v>
                </c:pt>
                <c:pt idx="127">
                  <c:v>14383</c:v>
                </c:pt>
                <c:pt idx="128">
                  <c:v>14499</c:v>
                </c:pt>
                <c:pt idx="129">
                  <c:v>14499</c:v>
                </c:pt>
                <c:pt idx="130">
                  <c:v>14964</c:v>
                </c:pt>
                <c:pt idx="131">
                  <c:v>14964</c:v>
                </c:pt>
                <c:pt idx="132">
                  <c:v>15236</c:v>
                </c:pt>
                <c:pt idx="133">
                  <c:v>17416</c:v>
                </c:pt>
                <c:pt idx="134">
                  <c:v>19710</c:v>
                </c:pt>
                <c:pt idx="135">
                  <c:v>19716.5</c:v>
                </c:pt>
                <c:pt idx="136">
                  <c:v>19718.5</c:v>
                </c:pt>
                <c:pt idx="137">
                  <c:v>19858</c:v>
                </c:pt>
                <c:pt idx="138">
                  <c:v>19882</c:v>
                </c:pt>
                <c:pt idx="139">
                  <c:v>21087</c:v>
                </c:pt>
                <c:pt idx="140">
                  <c:v>21351</c:v>
                </c:pt>
                <c:pt idx="141">
                  <c:v>21374.5</c:v>
                </c:pt>
                <c:pt idx="142">
                  <c:v>21379</c:v>
                </c:pt>
                <c:pt idx="143">
                  <c:v>21567</c:v>
                </c:pt>
                <c:pt idx="144">
                  <c:v>22105</c:v>
                </c:pt>
                <c:pt idx="145">
                  <c:v>22113.5</c:v>
                </c:pt>
                <c:pt idx="146">
                  <c:v>22117</c:v>
                </c:pt>
                <c:pt idx="147">
                  <c:v>22120</c:v>
                </c:pt>
                <c:pt idx="148">
                  <c:v>22922</c:v>
                </c:pt>
                <c:pt idx="149">
                  <c:v>22922</c:v>
                </c:pt>
                <c:pt idx="150">
                  <c:v>22922</c:v>
                </c:pt>
                <c:pt idx="151">
                  <c:v>22922</c:v>
                </c:pt>
                <c:pt idx="152">
                  <c:v>23596.5</c:v>
                </c:pt>
                <c:pt idx="153">
                  <c:v>23615.5</c:v>
                </c:pt>
                <c:pt idx="154">
                  <c:v>23617</c:v>
                </c:pt>
                <c:pt idx="155">
                  <c:v>23637.5</c:v>
                </c:pt>
                <c:pt idx="156">
                  <c:v>23648</c:v>
                </c:pt>
                <c:pt idx="157">
                  <c:v>23722</c:v>
                </c:pt>
                <c:pt idx="158">
                  <c:v>23740</c:v>
                </c:pt>
                <c:pt idx="159">
                  <c:v>23740</c:v>
                </c:pt>
                <c:pt idx="160">
                  <c:v>24470</c:v>
                </c:pt>
                <c:pt idx="161">
                  <c:v>24543</c:v>
                </c:pt>
                <c:pt idx="162">
                  <c:v>24543</c:v>
                </c:pt>
                <c:pt idx="163">
                  <c:v>24602.5</c:v>
                </c:pt>
                <c:pt idx="164">
                  <c:v>24603</c:v>
                </c:pt>
                <c:pt idx="165">
                  <c:v>26177</c:v>
                </c:pt>
                <c:pt idx="166">
                  <c:v>26824.5</c:v>
                </c:pt>
                <c:pt idx="167">
                  <c:v>27509.5</c:v>
                </c:pt>
                <c:pt idx="168">
                  <c:v>27675.5</c:v>
                </c:pt>
                <c:pt idx="169">
                  <c:v>27709.5</c:v>
                </c:pt>
                <c:pt idx="170">
                  <c:v>27762.5</c:v>
                </c:pt>
                <c:pt idx="171">
                  <c:v>28302.5</c:v>
                </c:pt>
                <c:pt idx="172">
                  <c:v>28376</c:v>
                </c:pt>
                <c:pt idx="173">
                  <c:v>28386.5</c:v>
                </c:pt>
                <c:pt idx="174">
                  <c:v>28481.5</c:v>
                </c:pt>
                <c:pt idx="175">
                  <c:v>28481.5</c:v>
                </c:pt>
                <c:pt idx="176">
                  <c:v>28516</c:v>
                </c:pt>
                <c:pt idx="177">
                  <c:v>28516</c:v>
                </c:pt>
                <c:pt idx="178">
                  <c:v>28522.5</c:v>
                </c:pt>
                <c:pt idx="179">
                  <c:v>28538.5</c:v>
                </c:pt>
                <c:pt idx="180">
                  <c:v>28577.5</c:v>
                </c:pt>
                <c:pt idx="181">
                  <c:v>28676.5</c:v>
                </c:pt>
                <c:pt idx="182">
                  <c:v>29337.5</c:v>
                </c:pt>
                <c:pt idx="183">
                  <c:v>29367.5</c:v>
                </c:pt>
                <c:pt idx="184">
                  <c:v>29890.5</c:v>
                </c:pt>
                <c:pt idx="185">
                  <c:v>29931.5</c:v>
                </c:pt>
                <c:pt idx="186">
                  <c:v>29936</c:v>
                </c:pt>
                <c:pt idx="187">
                  <c:v>29942.5</c:v>
                </c:pt>
                <c:pt idx="188">
                  <c:v>29998.5</c:v>
                </c:pt>
                <c:pt idx="189">
                  <c:v>30048</c:v>
                </c:pt>
                <c:pt idx="190">
                  <c:v>30048</c:v>
                </c:pt>
                <c:pt idx="191">
                  <c:v>30048</c:v>
                </c:pt>
                <c:pt idx="192">
                  <c:v>30048</c:v>
                </c:pt>
                <c:pt idx="193">
                  <c:v>30124.5</c:v>
                </c:pt>
                <c:pt idx="194">
                  <c:v>30830</c:v>
                </c:pt>
                <c:pt idx="195">
                  <c:v>31695.5</c:v>
                </c:pt>
                <c:pt idx="196">
                  <c:v>33058.5</c:v>
                </c:pt>
                <c:pt idx="197">
                  <c:v>33060.5</c:v>
                </c:pt>
                <c:pt idx="198">
                  <c:v>32496</c:v>
                </c:pt>
                <c:pt idx="199">
                  <c:v>32496</c:v>
                </c:pt>
                <c:pt idx="200">
                  <c:v>32453</c:v>
                </c:pt>
                <c:pt idx="201">
                  <c:v>32453</c:v>
                </c:pt>
                <c:pt idx="202">
                  <c:v>32453</c:v>
                </c:pt>
                <c:pt idx="203">
                  <c:v>32453.5</c:v>
                </c:pt>
                <c:pt idx="204">
                  <c:v>32453.5</c:v>
                </c:pt>
                <c:pt idx="205">
                  <c:v>32472.5</c:v>
                </c:pt>
                <c:pt idx="206">
                  <c:v>32472.5</c:v>
                </c:pt>
                <c:pt idx="207">
                  <c:v>32440</c:v>
                </c:pt>
                <c:pt idx="208">
                  <c:v>32440</c:v>
                </c:pt>
              </c:numCache>
            </c:numRef>
          </c:xVal>
          <c:yVal>
            <c:numRef>
              <c:f>'A (old)'!$G$21:$G$854</c:f>
              <c:numCache>
                <c:formatCode>General</c:formatCode>
                <c:ptCount val="834"/>
                <c:pt idx="0">
                  <c:v>-1.3410000246949494E-4</c:v>
                </c:pt>
                <c:pt idx="1">
                  <c:v>-1.88960000014049E-2</c:v>
                </c:pt>
                <c:pt idx="2">
                  <c:v>-8.4529000014299527E-3</c:v>
                </c:pt>
                <c:pt idx="3">
                  <c:v>1.1417100002290681E-2</c:v>
                </c:pt>
                <c:pt idx="4">
                  <c:v>2.0030300001963042E-2</c:v>
                </c:pt>
                <c:pt idx="5">
                  <c:v>-1.5400999982375652E-3</c:v>
                </c:pt>
                <c:pt idx="6">
                  <c:v>7.3004000005312264E-3</c:v>
                </c:pt>
                <c:pt idx="7">
                  <c:v>-5.0248999978066422E-3</c:v>
                </c:pt>
                <c:pt idx="8">
                  <c:v>-1.8122699999366887E-2</c:v>
                </c:pt>
                <c:pt idx="9">
                  <c:v>-2.7775999988080002E-3</c:v>
                </c:pt>
                <c:pt idx="10">
                  <c:v>1.2045999996189494E-2</c:v>
                </c:pt>
                <c:pt idx="11">
                  <c:v>3.1497000003582798E-2</c:v>
                </c:pt>
                <c:pt idx="12">
                  <c:v>1.2150299997301772E-2</c:v>
                </c:pt>
                <c:pt idx="13">
                  <c:v>-2.6481599998078309E-2</c:v>
                </c:pt>
                <c:pt idx="14">
                  <c:v>-3.4707999948295765E-3</c:v>
                </c:pt>
                <c:pt idx="15">
                  <c:v>-1.2587499993969686E-2</c:v>
                </c:pt>
                <c:pt idx="16">
                  <c:v>1.7506200005300343E-2</c:v>
                </c:pt>
                <c:pt idx="17">
                  <c:v>9.9572000035550445E-3</c:v>
                </c:pt>
                <c:pt idx="18">
                  <c:v>7.2673000031500123E-3</c:v>
                </c:pt>
                <c:pt idx="19">
                  <c:v>1.267550000193296E-2</c:v>
                </c:pt>
                <c:pt idx="20">
                  <c:v>1.8350199999986216E-2</c:v>
                </c:pt>
                <c:pt idx="21">
                  <c:v>2.8008500012219884E-3</c:v>
                </c:pt>
                <c:pt idx="22">
                  <c:v>1.2617250002222136E-2</c:v>
                </c:pt>
                <c:pt idx="23">
                  <c:v>-4.1051000007428229E-3</c:v>
                </c:pt>
                <c:pt idx="24">
                  <c:v>9.1679000033764169E-3</c:v>
                </c:pt>
                <c:pt idx="25">
                  <c:v>-8.9034999837167561E-4</c:v>
                </c:pt>
                <c:pt idx="26">
                  <c:v>-4.400649995659478E-3</c:v>
                </c:pt>
                <c:pt idx="27">
                  <c:v>-2.0006499980809167E-3</c:v>
                </c:pt>
                <c:pt idx="28">
                  <c:v>-1.1739999972633086E-3</c:v>
                </c:pt>
                <c:pt idx="29">
                  <c:v>-6.739999953424558E-4</c:v>
                </c:pt>
                <c:pt idx="30">
                  <c:v>-3.6860999971395358E-3</c:v>
                </c:pt>
                <c:pt idx="31">
                  <c:v>-2.186099998652935E-3</c:v>
                </c:pt>
                <c:pt idx="32">
                  <c:v>-2.6778999963426031E-3</c:v>
                </c:pt>
                <c:pt idx="33">
                  <c:v>-2.2778999918955378E-3</c:v>
                </c:pt>
                <c:pt idx="34">
                  <c:v>0</c:v>
                </c:pt>
                <c:pt idx="35">
                  <c:v>-5.9794999833684415E-4</c:v>
                </c:pt>
                <c:pt idx="36">
                  <c:v>-1.9795000116573647E-4</c:v>
                </c:pt>
                <c:pt idx="37">
                  <c:v>-2.040100000158418E-3</c:v>
                </c:pt>
                <c:pt idx="38">
                  <c:v>2.9599000044981949E-3</c:v>
                </c:pt>
                <c:pt idx="39">
                  <c:v>6.3681000028736889E-3</c:v>
                </c:pt>
                <c:pt idx="40">
                  <c:v>1.178654999966966E-2</c:v>
                </c:pt>
                <c:pt idx="41">
                  <c:v>-5.2031999948667362E-3</c:v>
                </c:pt>
                <c:pt idx="45">
                  <c:v>6.9845499965595081E-3</c:v>
                </c:pt>
                <c:pt idx="46">
                  <c:v>5.7711000044946559E-3</c:v>
                </c:pt>
                <c:pt idx="48">
                  <c:v>-5.5327999943983741E-3</c:v>
                </c:pt>
                <c:pt idx="50">
                  <c:v>-4.5584999970742501E-3</c:v>
                </c:pt>
                <c:pt idx="51">
                  <c:v>1.0329650001949631E-2</c:v>
                </c:pt>
                <c:pt idx="54">
                  <c:v>7.9033000001800247E-3</c:v>
                </c:pt>
                <c:pt idx="58">
                  <c:v>6.0397999986889772E-3</c:v>
                </c:pt>
                <c:pt idx="59">
                  <c:v>-6.5706999957910739E-3</c:v>
                </c:pt>
                <c:pt idx="60">
                  <c:v>-7.2426999977324158E-3</c:v>
                </c:pt>
                <c:pt idx="61">
                  <c:v>-4.59999999293359E-3</c:v>
                </c:pt>
                <c:pt idx="64">
                  <c:v>-4.5384999975794926E-3</c:v>
                </c:pt>
                <c:pt idx="66">
                  <c:v>-1.2584299998707138E-2</c:v>
                </c:pt>
                <c:pt idx="67">
                  <c:v>-1.1425999997300096E-2</c:v>
                </c:pt>
                <c:pt idx="68">
                  <c:v>-1.3093199995637406E-2</c:v>
                </c:pt>
                <c:pt idx="69">
                  <c:v>-1.2280899994948413E-2</c:v>
                </c:pt>
                <c:pt idx="70">
                  <c:v>-1.1574299998756032E-2</c:v>
                </c:pt>
                <c:pt idx="72">
                  <c:v>-1.0290250000252854E-2</c:v>
                </c:pt>
                <c:pt idx="73">
                  <c:v>-1.8703699999605305E-2</c:v>
                </c:pt>
                <c:pt idx="74">
                  <c:v>-1.0860649999813177E-2</c:v>
                </c:pt>
                <c:pt idx="75">
                  <c:v>-1.1960199997702148E-2</c:v>
                </c:pt>
                <c:pt idx="76">
                  <c:v>-1.1927749997994397E-2</c:v>
                </c:pt>
                <c:pt idx="77">
                  <c:v>-1.1519549996592104E-2</c:v>
                </c:pt>
                <c:pt idx="78">
                  <c:v>-1.3128450002113823E-2</c:v>
                </c:pt>
                <c:pt idx="79">
                  <c:v>-1.1726400000043213E-2</c:v>
                </c:pt>
                <c:pt idx="80">
                  <c:v>-1.3610000001790468E-2</c:v>
                </c:pt>
                <c:pt idx="81">
                  <c:v>-1.1601799997151829E-2</c:v>
                </c:pt>
                <c:pt idx="82">
                  <c:v>-1.1996799999906216E-2</c:v>
                </c:pt>
                <c:pt idx="83">
                  <c:v>-1.2047149997670203E-2</c:v>
                </c:pt>
                <c:pt idx="84">
                  <c:v>-1.3868800000636838E-2</c:v>
                </c:pt>
                <c:pt idx="85">
                  <c:v>-1.2936350001837127E-2</c:v>
                </c:pt>
                <c:pt idx="86">
                  <c:v>-1.3884899999538902E-2</c:v>
                </c:pt>
                <c:pt idx="87">
                  <c:v>-1.2784899998223409E-2</c:v>
                </c:pt>
                <c:pt idx="88">
                  <c:v>-1.612829999794485E-2</c:v>
                </c:pt>
                <c:pt idx="89">
                  <c:v>-1.4828299994405825E-2</c:v>
                </c:pt>
                <c:pt idx="90">
                  <c:v>-1.1278299993136898E-2</c:v>
                </c:pt>
                <c:pt idx="91">
                  <c:v>-1.9776950000959914E-2</c:v>
                </c:pt>
                <c:pt idx="92">
                  <c:v>-1.6926950003835373E-2</c:v>
                </c:pt>
                <c:pt idx="93">
                  <c:v>-2.2894200003065635E-2</c:v>
                </c:pt>
                <c:pt idx="94">
                  <c:v>-1.446754999778932E-2</c:v>
                </c:pt>
                <c:pt idx="95">
                  <c:v>-1.9953800001530908E-2</c:v>
                </c:pt>
                <c:pt idx="96">
                  <c:v>-2.2126399999251589E-2</c:v>
                </c:pt>
                <c:pt idx="97">
                  <c:v>-2.2106399999756832E-2</c:v>
                </c:pt>
                <c:pt idx="98">
                  <c:v>-2.0946399999957066E-2</c:v>
                </c:pt>
                <c:pt idx="99">
                  <c:v>-2.0906400000967551E-2</c:v>
                </c:pt>
                <c:pt idx="100">
                  <c:v>-2.1689999994123355E-2</c:v>
                </c:pt>
                <c:pt idx="101">
                  <c:v>-2.1139999997103587E-2</c:v>
                </c:pt>
                <c:pt idx="102">
                  <c:v>-2.1089999994728714E-2</c:v>
                </c:pt>
                <c:pt idx="103">
                  <c:v>-2.2602049997658469E-2</c:v>
                </c:pt>
                <c:pt idx="104">
                  <c:v>-2.2582049998163711E-2</c:v>
                </c:pt>
                <c:pt idx="105">
                  <c:v>-2.2282049998466391E-2</c:v>
                </c:pt>
                <c:pt idx="106">
                  <c:v>-2.2252049995586276E-2</c:v>
                </c:pt>
                <c:pt idx="107">
                  <c:v>-2.0915649991366081E-2</c:v>
                </c:pt>
                <c:pt idx="108">
                  <c:v>-2.0865649996267166E-2</c:v>
                </c:pt>
                <c:pt idx="109">
                  <c:v>-1.9765649994951673E-2</c:v>
                </c:pt>
                <c:pt idx="110">
                  <c:v>-1.9735649999347515E-2</c:v>
                </c:pt>
                <c:pt idx="111">
                  <c:v>-2.3213599997689016E-2</c:v>
                </c:pt>
                <c:pt idx="112">
                  <c:v>-2.3163599995314144E-2</c:v>
                </c:pt>
                <c:pt idx="113">
                  <c:v>-2.3003599999356084E-2</c:v>
                </c:pt>
                <c:pt idx="114">
                  <c:v>-2.2963600000366569E-2</c:v>
                </c:pt>
                <c:pt idx="115">
                  <c:v>-2.2647199992206879E-2</c:v>
                </c:pt>
                <c:pt idx="116">
                  <c:v>-2.4542999999539461E-2</c:v>
                </c:pt>
                <c:pt idx="117">
                  <c:v>-2.3297899999306537E-2</c:v>
                </c:pt>
                <c:pt idx="118">
                  <c:v>-3.1272299995180219E-2</c:v>
                </c:pt>
                <c:pt idx="119">
                  <c:v>-3.0972299995482899E-2</c:v>
                </c:pt>
                <c:pt idx="120">
                  <c:v>-3.4356349991867319E-2</c:v>
                </c:pt>
                <c:pt idx="121">
                  <c:v>-3.4056349992169999E-2</c:v>
                </c:pt>
                <c:pt idx="122">
                  <c:v>-3.185634999681497E-2</c:v>
                </c:pt>
                <c:pt idx="123">
                  <c:v>-3.7048149999463931E-2</c:v>
                </c:pt>
                <c:pt idx="124">
                  <c:v>-3.0148149999149609E-2</c:v>
                </c:pt>
                <c:pt idx="125">
                  <c:v>-3.4629699999641161E-2</c:v>
                </c:pt>
                <c:pt idx="126">
                  <c:v>-3.3929700002772734E-2</c:v>
                </c:pt>
                <c:pt idx="127">
                  <c:v>-3.2429699997010175E-2</c:v>
                </c:pt>
                <c:pt idx="128">
                  <c:v>-3.7254099996061996E-2</c:v>
                </c:pt>
                <c:pt idx="129">
                  <c:v>-3.5854099995049182E-2</c:v>
                </c:pt>
                <c:pt idx="130">
                  <c:v>-3.7047600002551917E-2</c:v>
                </c:pt>
                <c:pt idx="131">
                  <c:v>-3.3247600003960542E-2</c:v>
                </c:pt>
                <c:pt idx="132">
                  <c:v>-3.4332399998675101E-2</c:v>
                </c:pt>
                <c:pt idx="133">
                  <c:v>-4.9394399997254368E-2</c:v>
                </c:pt>
                <c:pt idx="134">
                  <c:v>-6.1888999996881466E-2</c:v>
                </c:pt>
                <c:pt idx="135">
                  <c:v>-6.0262349994445685E-2</c:v>
                </c:pt>
                <c:pt idx="136">
                  <c:v>-6.0454149992438033E-2</c:v>
                </c:pt>
                <c:pt idx="137">
                  <c:v>-6.2982200004626065E-2</c:v>
                </c:pt>
                <c:pt idx="138">
                  <c:v>-6.4083800003572833E-2</c:v>
                </c:pt>
                <c:pt idx="139">
                  <c:v>-7.4143300000287127E-2</c:v>
                </c:pt>
                <c:pt idx="140">
                  <c:v>-7.366090000141412E-2</c:v>
                </c:pt>
                <c:pt idx="141">
                  <c:v>-7.2364550003840122E-2</c:v>
                </c:pt>
                <c:pt idx="142">
                  <c:v>-7.6446099999884609E-2</c:v>
                </c:pt>
                <c:pt idx="143">
                  <c:v>-7.4275300001318101E-2</c:v>
                </c:pt>
                <c:pt idx="144">
                  <c:v>-7.6469499996164814E-2</c:v>
                </c:pt>
                <c:pt idx="145">
                  <c:v>-7.3434649995760992E-2</c:v>
                </c:pt>
                <c:pt idx="146">
                  <c:v>-7.5220300001092255E-2</c:v>
                </c:pt>
                <c:pt idx="147">
                  <c:v>-7.3107999996864237E-2</c:v>
                </c:pt>
                <c:pt idx="148">
                  <c:v>-8.301979999669129E-2</c:v>
                </c:pt>
                <c:pt idx="149">
                  <c:v>-8.2969800001592375E-2</c:v>
                </c:pt>
                <c:pt idx="150">
                  <c:v>-8.2659799998509698E-2</c:v>
                </c:pt>
                <c:pt idx="151">
                  <c:v>-8.2619799999520183E-2</c:v>
                </c:pt>
                <c:pt idx="152">
                  <c:v>-8.3154350002587307E-2</c:v>
                </c:pt>
                <c:pt idx="153">
                  <c:v>-8.7476449996756855E-2</c:v>
                </c:pt>
                <c:pt idx="154">
                  <c:v>-8.1470299999637064E-2</c:v>
                </c:pt>
                <c:pt idx="155">
                  <c:v>-8.368625000002794E-2</c:v>
                </c:pt>
                <c:pt idx="156">
                  <c:v>-8.5943199999746867E-2</c:v>
                </c:pt>
                <c:pt idx="157">
                  <c:v>-8.5639799995988142E-2</c:v>
                </c:pt>
                <c:pt idx="158">
                  <c:v>-8.6965999995300081E-2</c:v>
                </c:pt>
                <c:pt idx="159">
                  <c:v>-8.6965999995300081E-2</c:v>
                </c:pt>
                <c:pt idx="160">
                  <c:v>-9.0172999996866565E-2</c:v>
                </c:pt>
                <c:pt idx="161">
                  <c:v>-8.96736999929999E-2</c:v>
                </c:pt>
                <c:pt idx="162">
                  <c:v>-8.96736999929999E-2</c:v>
                </c:pt>
                <c:pt idx="163">
                  <c:v>-8.6329749996366445E-2</c:v>
                </c:pt>
                <c:pt idx="164">
                  <c:v>-9.0027699996426236E-2</c:v>
                </c:pt>
                <c:pt idx="165">
                  <c:v>-9.9174299997685011E-2</c:v>
                </c:pt>
                <c:pt idx="166">
                  <c:v>-0.10381955000048038</c:v>
                </c:pt>
                <c:pt idx="167">
                  <c:v>-0.10241105000022799</c:v>
                </c:pt>
                <c:pt idx="168">
                  <c:v>-0.10423045000061393</c:v>
                </c:pt>
                <c:pt idx="169">
                  <c:v>-0.10359104999952251</c:v>
                </c:pt>
                <c:pt idx="170">
                  <c:v>-0.10527374999946915</c:v>
                </c:pt>
                <c:pt idx="171">
                  <c:v>-0.11045975000160979</c:v>
                </c:pt>
                <c:pt idx="172">
                  <c:v>-0.11135839999769814</c:v>
                </c:pt>
                <c:pt idx="173">
                  <c:v>-0.10931534999690484</c:v>
                </c:pt>
                <c:pt idx="174">
                  <c:v>-0.10632584999984829</c:v>
                </c:pt>
                <c:pt idx="175">
                  <c:v>-0.10630585000035353</c:v>
                </c:pt>
                <c:pt idx="176">
                  <c:v>-0.1105844000048819</c:v>
                </c:pt>
                <c:pt idx="177">
                  <c:v>-0.11054439999861643</c:v>
                </c:pt>
                <c:pt idx="178">
                  <c:v>-0.10925775000214344</c:v>
                </c:pt>
                <c:pt idx="179">
                  <c:v>-0.10959215000184486</c:v>
                </c:pt>
                <c:pt idx="180">
                  <c:v>-0.10973224999906961</c:v>
                </c:pt>
                <c:pt idx="181">
                  <c:v>-0.11092634999658912</c:v>
                </c:pt>
                <c:pt idx="182">
                  <c:v>-0.11241624999820488</c:v>
                </c:pt>
                <c:pt idx="183">
                  <c:v>-0.11439324999810196</c:v>
                </c:pt>
                <c:pt idx="184">
                  <c:v>-0.11886894999770448</c:v>
                </c:pt>
                <c:pt idx="185">
                  <c:v>-0.11688084999332204</c:v>
                </c:pt>
                <c:pt idx="186">
                  <c:v>-0.11976240000512917</c:v>
                </c:pt>
                <c:pt idx="187">
                  <c:v>-0.11665574999642558</c:v>
                </c:pt>
                <c:pt idx="188">
                  <c:v>-0.11165614999481477</c:v>
                </c:pt>
                <c:pt idx="189">
                  <c:v>-0.12020320000010543</c:v>
                </c:pt>
                <c:pt idx="190">
                  <c:v>-0.12020320000010543</c:v>
                </c:pt>
                <c:pt idx="191">
                  <c:v>-0.12015319999773055</c:v>
                </c:pt>
                <c:pt idx="192">
                  <c:v>-0.12015319999773055</c:v>
                </c:pt>
                <c:pt idx="193">
                  <c:v>-0.11698954999883426</c:v>
                </c:pt>
                <c:pt idx="194">
                  <c:v>-0.12579700000060257</c:v>
                </c:pt>
                <c:pt idx="195">
                  <c:v>-0.13094845000159694</c:v>
                </c:pt>
                <c:pt idx="196">
                  <c:v>-0.13616014999570325</c:v>
                </c:pt>
                <c:pt idx="197">
                  <c:v>-0.13815194999187952</c:v>
                </c:pt>
                <c:pt idx="198">
                  <c:v>-0.13580639999418054</c:v>
                </c:pt>
                <c:pt idx="199">
                  <c:v>-0.13498639999306761</c:v>
                </c:pt>
                <c:pt idx="200">
                  <c:v>-0.13606270000309451</c:v>
                </c:pt>
                <c:pt idx="201">
                  <c:v>-0.13549269999930402</c:v>
                </c:pt>
                <c:pt idx="202">
                  <c:v>-0.1351827000034973</c:v>
                </c:pt>
                <c:pt idx="203">
                  <c:v>-0.13413064999622293</c:v>
                </c:pt>
                <c:pt idx="204">
                  <c:v>-0.13078064999717753</c:v>
                </c:pt>
                <c:pt idx="205">
                  <c:v>-0.13277275000291411</c:v>
                </c:pt>
                <c:pt idx="206">
                  <c:v>-0.13265274999866961</c:v>
                </c:pt>
                <c:pt idx="207">
                  <c:v>-0.13624600000184728</c:v>
                </c:pt>
                <c:pt idx="208">
                  <c:v>-0.13520599999901606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5-4413-8287-B93DA0195F27}"/>
            </c:ext>
          </c:extLst>
        </c:ser>
        <c:ser>
          <c:idx val="7"/>
          <c:order val="1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(old)'!$V$2:$V$19</c:f>
              <c:numCache>
                <c:formatCode>General</c:formatCode>
                <c:ptCount val="18"/>
                <c:pt idx="0">
                  <c:v>6000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  <c:pt idx="4">
                  <c:v>14000</c:v>
                </c:pt>
                <c:pt idx="5">
                  <c:v>16000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26000</c:v>
                </c:pt>
                <c:pt idx="11">
                  <c:v>28000</c:v>
                </c:pt>
                <c:pt idx="12">
                  <c:v>30000</c:v>
                </c:pt>
                <c:pt idx="13">
                  <c:v>32000</c:v>
                </c:pt>
                <c:pt idx="14">
                  <c:v>34000</c:v>
                </c:pt>
                <c:pt idx="15">
                  <c:v>36000</c:v>
                </c:pt>
                <c:pt idx="16">
                  <c:v>38000</c:v>
                </c:pt>
                <c:pt idx="17">
                  <c:v>40000</c:v>
                </c:pt>
              </c:numCache>
            </c:numRef>
          </c:xVal>
          <c:yVal>
            <c:numRef>
              <c:f>'A (old)'!$W$2:$W$19</c:f>
              <c:numCache>
                <c:formatCode>General</c:formatCode>
                <c:ptCount val="18"/>
                <c:pt idx="0">
                  <c:v>-4.333054737859594E-3</c:v>
                </c:pt>
                <c:pt idx="1">
                  <c:v>-1.147411194334769E-2</c:v>
                </c:pt>
                <c:pt idx="2">
                  <c:v>-1.9058101919937825E-2</c:v>
                </c:pt>
                <c:pt idx="3">
                  <c:v>-2.7085024667629999E-2</c:v>
                </c:pt>
                <c:pt idx="4">
                  <c:v>-3.55548801864242E-2</c:v>
                </c:pt>
                <c:pt idx="5">
                  <c:v>-4.4467668476320443E-2</c:v>
                </c:pt>
                <c:pt idx="6">
                  <c:v>-5.382338953731873E-2</c:v>
                </c:pt>
                <c:pt idx="7">
                  <c:v>-6.3622043369419054E-2</c:v>
                </c:pt>
                <c:pt idx="8">
                  <c:v>-7.38636299726214E-2</c:v>
                </c:pt>
                <c:pt idx="9">
                  <c:v>-8.4548149346925811E-2</c:v>
                </c:pt>
                <c:pt idx="10">
                  <c:v>-9.5675601492332216E-2</c:v>
                </c:pt>
                <c:pt idx="11">
                  <c:v>-0.10724598640884067</c:v>
                </c:pt>
                <c:pt idx="12">
                  <c:v>-0.11925930409645119</c:v>
                </c:pt>
                <c:pt idx="13">
                  <c:v>-0.13171555455516371</c:v>
                </c:pt>
                <c:pt idx="14">
                  <c:v>-0.1446147377849783</c:v>
                </c:pt>
                <c:pt idx="15">
                  <c:v>-0.15795685378589491</c:v>
                </c:pt>
                <c:pt idx="16">
                  <c:v>-0.17174190255791355</c:v>
                </c:pt>
                <c:pt idx="17">
                  <c:v>-0.18596988410103427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5-4413-8287-B93DA0195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180800"/>
        <c:axId val="1"/>
      </c:scatterChart>
      <c:valAx>
        <c:axId val="666180800"/>
        <c:scaling>
          <c:orientation val="minMax"/>
          <c:max val="3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18080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31</xdr:row>
      <xdr:rowOff>95250</xdr:rowOff>
    </xdr:from>
    <xdr:to>
      <xdr:col>25</xdr:col>
      <xdr:colOff>409575</xdr:colOff>
      <xdr:row>54</xdr:row>
      <xdr:rowOff>38100</xdr:rowOff>
    </xdr:to>
    <xdr:graphicFrame macro="">
      <xdr:nvGraphicFramePr>
        <xdr:cNvPr id="2062" name="Chart 1">
          <a:extLst>
            <a:ext uri="{FF2B5EF4-FFF2-40B4-BE49-F238E27FC236}">
              <a16:creationId xmlns:a16="http://schemas.microsoft.com/office/drawing/2014/main" id="{DDB795F7-DAA7-5811-598E-3625D0AD1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114299</xdr:colOff>
      <xdr:row>0</xdr:row>
      <xdr:rowOff>0</xdr:rowOff>
    </xdr:from>
    <xdr:to>
      <xdr:col>18</xdr:col>
      <xdr:colOff>733425</xdr:colOff>
      <xdr:row>18</xdr:row>
      <xdr:rowOff>152400</xdr:rowOff>
    </xdr:to>
    <xdr:graphicFrame macro="">
      <xdr:nvGraphicFramePr>
        <xdr:cNvPr id="2065" name="Chart 9">
          <a:extLst>
            <a:ext uri="{FF2B5EF4-FFF2-40B4-BE49-F238E27FC236}">
              <a16:creationId xmlns:a16="http://schemas.microsoft.com/office/drawing/2014/main" id="{87B77347-7D0D-7790-6395-97C73BDA0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20</xdr:row>
      <xdr:rowOff>57150</xdr:rowOff>
    </xdr:from>
    <xdr:to>
      <xdr:col>11</xdr:col>
      <xdr:colOff>571500</xdr:colOff>
      <xdr:row>39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52AFC0-6F2E-34A2-1F9E-95AD11A57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11</xdr:col>
      <xdr:colOff>552450</xdr:colOff>
      <xdr:row>19</xdr:row>
      <xdr:rowOff>57151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F86E6529-B4E0-66CA-F6D6-735970B44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28575</xdr:rowOff>
    </xdr:from>
    <xdr:to>
      <xdr:col>17</xdr:col>
      <xdr:colOff>38100</xdr:colOff>
      <xdr:row>18</xdr:row>
      <xdr:rowOff>133350</xdr:rowOff>
    </xdr:to>
    <xdr:graphicFrame macro="">
      <xdr:nvGraphicFramePr>
        <xdr:cNvPr id="11276" name="Chart 2">
          <a:extLst>
            <a:ext uri="{FF2B5EF4-FFF2-40B4-BE49-F238E27FC236}">
              <a16:creationId xmlns:a16="http://schemas.microsoft.com/office/drawing/2014/main" id="{BF4CF93D-8881-1726-0C6B-4F53A8641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57150</xdr:rowOff>
    </xdr:from>
    <xdr:to>
      <xdr:col>27</xdr:col>
      <xdr:colOff>9525</xdr:colOff>
      <xdr:row>18</xdr:row>
      <xdr:rowOff>19049</xdr:rowOff>
    </xdr:to>
    <xdr:graphicFrame macro="">
      <xdr:nvGraphicFramePr>
        <xdr:cNvPr id="11277" name="Chart 5">
          <a:extLst>
            <a:ext uri="{FF2B5EF4-FFF2-40B4-BE49-F238E27FC236}">
              <a16:creationId xmlns:a16="http://schemas.microsoft.com/office/drawing/2014/main" id="{61A064E1-AAF7-C963-1E9A-03AE4EDED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14</xdr:col>
      <xdr:colOff>514350</xdr:colOff>
      <xdr:row>40</xdr:row>
      <xdr:rowOff>0</xdr:rowOff>
    </xdr:to>
    <xdr:graphicFrame macro="">
      <xdr:nvGraphicFramePr>
        <xdr:cNvPr id="11279" name="Chart 7">
          <a:extLst>
            <a:ext uri="{FF2B5EF4-FFF2-40B4-BE49-F238E27FC236}">
              <a16:creationId xmlns:a16="http://schemas.microsoft.com/office/drawing/2014/main" id="{CA7F0FC9-AA4C-9403-DA76-DA4681E4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7</xdr:col>
      <xdr:colOff>171450</xdr:colOff>
      <xdr:row>16</xdr:row>
      <xdr:rowOff>66675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D2222CA4-33E8-9274-1D03-410E8A75F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61A6D6B6-8445-B745-6559-1DE4340A4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95250</xdr:rowOff>
    </xdr:from>
    <xdr:to>
      <xdr:col>17</xdr:col>
      <xdr:colOff>400050</xdr:colOff>
      <xdr:row>18</xdr:row>
      <xdr:rowOff>161925</xdr:rowOff>
    </xdr:to>
    <xdr:graphicFrame macro="">
      <xdr:nvGraphicFramePr>
        <xdr:cNvPr id="16393" name="Chart 1">
          <a:extLst>
            <a:ext uri="{FF2B5EF4-FFF2-40B4-BE49-F238E27FC236}">
              <a16:creationId xmlns:a16="http://schemas.microsoft.com/office/drawing/2014/main" id="{5F347AE0-7AA4-A934-E687-89F96FAF3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352425</xdr:colOff>
      <xdr:row>0</xdr:row>
      <xdr:rowOff>0</xdr:rowOff>
    </xdr:from>
    <xdr:to>
      <xdr:col>40</xdr:col>
      <xdr:colOff>504825</xdr:colOff>
      <xdr:row>14</xdr:row>
      <xdr:rowOff>152400</xdr:rowOff>
    </xdr:to>
    <xdr:graphicFrame macro="">
      <xdr:nvGraphicFramePr>
        <xdr:cNvPr id="16394" name="Chart 2">
          <a:extLst>
            <a:ext uri="{FF2B5EF4-FFF2-40B4-BE49-F238E27FC236}">
              <a16:creationId xmlns:a16="http://schemas.microsoft.com/office/drawing/2014/main" id="{D31059E4-A237-8AC8-1855-6874E1901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342900</xdr:colOff>
      <xdr:row>21</xdr:row>
      <xdr:rowOff>76200</xdr:rowOff>
    </xdr:from>
    <xdr:to>
      <xdr:col>22</xdr:col>
      <xdr:colOff>561975</xdr:colOff>
      <xdr:row>44</xdr:row>
      <xdr:rowOff>19050</xdr:rowOff>
    </xdr:to>
    <xdr:graphicFrame macro="">
      <xdr:nvGraphicFramePr>
        <xdr:cNvPr id="16395" name="Chart 3">
          <a:extLst>
            <a:ext uri="{FF2B5EF4-FFF2-40B4-BE49-F238E27FC236}">
              <a16:creationId xmlns:a16="http://schemas.microsoft.com/office/drawing/2014/main" id="{C52A441A-03A0-524D-F3AF-A56BC4390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16</xdr:row>
      <xdr:rowOff>0</xdr:rowOff>
    </xdr:from>
    <xdr:to>
      <xdr:col>44</xdr:col>
      <xdr:colOff>114300</xdr:colOff>
      <xdr:row>44</xdr:row>
      <xdr:rowOff>19050</xdr:rowOff>
    </xdr:to>
    <xdr:graphicFrame macro="">
      <xdr:nvGraphicFramePr>
        <xdr:cNvPr id="16396" name="Chart 4">
          <a:extLst>
            <a:ext uri="{FF2B5EF4-FFF2-40B4-BE49-F238E27FC236}">
              <a16:creationId xmlns:a16="http://schemas.microsoft.com/office/drawing/2014/main" id="{91393282-CA02-291B-D157-82B158E43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42</xdr:row>
      <xdr:rowOff>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C8BB39C8-2C6C-7172-3952-6E35146AE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</xdr:rowOff>
    </xdr:from>
    <xdr:to>
      <xdr:col>16</xdr:col>
      <xdr:colOff>466725</xdr:colOff>
      <xdr:row>18</xdr:row>
      <xdr:rowOff>95250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AF3EDEC7-777D-9341-C0CF-AC24ADB8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0</xdr:row>
      <xdr:rowOff>0</xdr:rowOff>
    </xdr:from>
    <xdr:to>
      <xdr:col>22</xdr:col>
      <xdr:colOff>171450</xdr:colOff>
      <xdr:row>25</xdr:row>
      <xdr:rowOff>28575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31145086-178A-352C-0D62-B837B4B6F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95250</xdr:rowOff>
    </xdr:from>
    <xdr:to>
      <xdr:col>17</xdr:col>
      <xdr:colOff>400050</xdr:colOff>
      <xdr:row>18</xdr:row>
      <xdr:rowOff>161925</xdr:rowOff>
    </xdr:to>
    <xdr:graphicFrame macro="">
      <xdr:nvGraphicFramePr>
        <xdr:cNvPr id="15367" name="Chart 1">
          <a:extLst>
            <a:ext uri="{FF2B5EF4-FFF2-40B4-BE49-F238E27FC236}">
              <a16:creationId xmlns:a16="http://schemas.microsoft.com/office/drawing/2014/main" id="{CB9624F4-8758-C863-9F23-326F083A8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485775</xdr:colOff>
      <xdr:row>22</xdr:row>
      <xdr:rowOff>28575</xdr:rowOff>
    </xdr:from>
    <xdr:to>
      <xdr:col>37</xdr:col>
      <xdr:colOff>590550</xdr:colOff>
      <xdr:row>52</xdr:row>
      <xdr:rowOff>133350</xdr:rowOff>
    </xdr:to>
    <xdr:graphicFrame macro="">
      <xdr:nvGraphicFramePr>
        <xdr:cNvPr id="15368" name="Chart 2">
          <a:extLst>
            <a:ext uri="{FF2B5EF4-FFF2-40B4-BE49-F238E27FC236}">
              <a16:creationId xmlns:a16="http://schemas.microsoft.com/office/drawing/2014/main" id="{58988203-ED7B-C26F-37AE-C07482293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190500</xdr:colOff>
      <xdr:row>23</xdr:row>
      <xdr:rowOff>0</xdr:rowOff>
    </xdr:from>
    <xdr:to>
      <xdr:col>15</xdr:col>
      <xdr:colOff>66675</xdr:colOff>
      <xdr:row>39</xdr:row>
      <xdr:rowOff>9525</xdr:rowOff>
    </xdr:to>
    <xdr:graphicFrame macro="">
      <xdr:nvGraphicFramePr>
        <xdr:cNvPr id="15369" name="Chart 3">
          <a:extLst>
            <a:ext uri="{FF2B5EF4-FFF2-40B4-BE49-F238E27FC236}">
              <a16:creationId xmlns:a16="http://schemas.microsoft.com/office/drawing/2014/main" id="{7BC51DA6-532A-528B-9B7E-1A694E980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solj.cetus-net.org/bulletin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202" TargetMode="External"/><Relationship Id="rId18" Type="http://schemas.openxmlformats.org/officeDocument/2006/relationships/hyperlink" Target="http://www.konkoly.hu/cgi-bin/IBVS?2385" TargetMode="External"/><Relationship Id="rId26" Type="http://schemas.openxmlformats.org/officeDocument/2006/relationships/hyperlink" Target="http://www.konkoly.hu/cgi-bin/IBVS?3078" TargetMode="External"/><Relationship Id="rId39" Type="http://schemas.openxmlformats.org/officeDocument/2006/relationships/hyperlink" Target="http://www.bav-astro.de/sfs/BAVM_link.php?BAVMnr=80" TargetMode="External"/><Relationship Id="rId21" Type="http://schemas.openxmlformats.org/officeDocument/2006/relationships/hyperlink" Target="http://www.konkoly.hu/cgi-bin/IBVS?2474" TargetMode="External"/><Relationship Id="rId34" Type="http://schemas.openxmlformats.org/officeDocument/2006/relationships/hyperlink" Target="http://www.bav-astro.de/sfs/BAVM_link.php?BAVMnr=56" TargetMode="External"/><Relationship Id="rId42" Type="http://schemas.openxmlformats.org/officeDocument/2006/relationships/hyperlink" Target="http://www.konkoly.hu/cgi-bin/IBVS?4616" TargetMode="External"/><Relationship Id="rId47" Type="http://schemas.openxmlformats.org/officeDocument/2006/relationships/hyperlink" Target="http://www.konkoly.hu/cgi-bin/IBVS?5594" TargetMode="External"/><Relationship Id="rId50" Type="http://schemas.openxmlformats.org/officeDocument/2006/relationships/hyperlink" Target="http://www.konkoly.hu/cgi-bin/IBVS?5623" TargetMode="External"/><Relationship Id="rId55" Type="http://schemas.openxmlformats.org/officeDocument/2006/relationships/hyperlink" Target="http://www.konkoly.hu/cgi-bin/IBVS?5502" TargetMode="External"/><Relationship Id="rId63" Type="http://schemas.openxmlformats.org/officeDocument/2006/relationships/hyperlink" Target="http://www.konkoly.hu/cgi-bin/IBVS?5814" TargetMode="External"/><Relationship Id="rId68" Type="http://schemas.openxmlformats.org/officeDocument/2006/relationships/hyperlink" Target="http://var.astro.cz/oejv/issues/oejv0107.pdf" TargetMode="External"/><Relationship Id="rId76" Type="http://schemas.openxmlformats.org/officeDocument/2006/relationships/hyperlink" Target="http://vsolj.cetus-net.org/vsoljno50.pdf" TargetMode="External"/><Relationship Id="rId84" Type="http://schemas.openxmlformats.org/officeDocument/2006/relationships/hyperlink" Target="http://www.konkoly.hu/cgi-bin/IBVS?5960" TargetMode="External"/><Relationship Id="rId89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29" TargetMode="External"/><Relationship Id="rId71" Type="http://schemas.openxmlformats.org/officeDocument/2006/relationships/hyperlink" Target="http://www.konkoly.hu/cgi-bin/IBVS?5871" TargetMode="External"/><Relationship Id="rId9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2202" TargetMode="External"/><Relationship Id="rId29" Type="http://schemas.openxmlformats.org/officeDocument/2006/relationships/hyperlink" Target="http://www.konkoly.hu/cgi-bin/IBVS?3078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www.bav-astro.de/sfs/BAVM_link.php?BAVMnr=39" TargetMode="External"/><Relationship Id="rId32" Type="http://schemas.openxmlformats.org/officeDocument/2006/relationships/hyperlink" Target="http://www.konkoly.hu/cgi-bin/IBVS?3078" TargetMode="External"/><Relationship Id="rId37" Type="http://schemas.openxmlformats.org/officeDocument/2006/relationships/hyperlink" Target="http://www.bav-astro.de/sfs/BAVM_link.php?BAVMnr=60" TargetMode="External"/><Relationship Id="rId40" Type="http://schemas.openxmlformats.org/officeDocument/2006/relationships/hyperlink" Target="http://www.konkoly.hu/cgi-bin/IBVS?4616" TargetMode="External"/><Relationship Id="rId45" Type="http://schemas.openxmlformats.org/officeDocument/2006/relationships/hyperlink" Target="http://www.konkoly.hu/cgi-bin/IBVS?5443" TargetMode="External"/><Relationship Id="rId53" Type="http://schemas.openxmlformats.org/officeDocument/2006/relationships/hyperlink" Target="http://vsolj.cetus-net.org/no40.pdf" TargetMode="External"/><Relationship Id="rId58" Type="http://schemas.openxmlformats.org/officeDocument/2006/relationships/hyperlink" Target="http://www.konkoly.hu/cgi-bin/IBVS?5672" TargetMode="External"/><Relationship Id="rId66" Type="http://schemas.openxmlformats.org/officeDocument/2006/relationships/hyperlink" Target="http://www.konkoly.hu/cgi-bin/IBVS?5898" TargetMode="External"/><Relationship Id="rId74" Type="http://schemas.openxmlformats.org/officeDocument/2006/relationships/hyperlink" Target="http://www.bav-astro.de/sfs/BAVM_link.php?BAVMnr=212" TargetMode="External"/><Relationship Id="rId79" Type="http://schemas.openxmlformats.org/officeDocument/2006/relationships/hyperlink" Target="http://www.konkoly.hu/cgi-bin/IBVS?5980" TargetMode="External"/><Relationship Id="rId8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937" TargetMode="External"/><Relationship Id="rId61" Type="http://schemas.openxmlformats.org/officeDocument/2006/relationships/hyperlink" Target="http://www.konkoly.hu/cgi-bin/IBVS?5898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konkoly.hu/cgi-bin/IBVS?2793" TargetMode="External"/><Relationship Id="rId14" Type="http://schemas.openxmlformats.org/officeDocument/2006/relationships/hyperlink" Target="http://www.konkoly.hu/cgi-bin/IBVS?2202" TargetMode="External"/><Relationship Id="rId22" Type="http://schemas.openxmlformats.org/officeDocument/2006/relationships/hyperlink" Target="http://www.bav-astro.de/sfs/BAVM_link.php?BAVMnr=38" TargetMode="External"/><Relationship Id="rId27" Type="http://schemas.openxmlformats.org/officeDocument/2006/relationships/hyperlink" Target="http://www.konkoly.hu/cgi-bin/IBVS?3078" TargetMode="External"/><Relationship Id="rId30" Type="http://schemas.openxmlformats.org/officeDocument/2006/relationships/hyperlink" Target="http://www.konkoly.hu/cgi-bin/IBVS?3078" TargetMode="External"/><Relationship Id="rId35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4616" TargetMode="External"/><Relationship Id="rId48" Type="http://schemas.openxmlformats.org/officeDocument/2006/relationships/hyperlink" Target="http://www.konkoly.hu/cgi-bin/IBVS?5623" TargetMode="External"/><Relationship Id="rId56" Type="http://schemas.openxmlformats.org/officeDocument/2006/relationships/hyperlink" Target="http://www.konkoly.hu/cgi-bin/IBVS?5494" TargetMode="External"/><Relationship Id="rId64" Type="http://schemas.openxmlformats.org/officeDocument/2006/relationships/hyperlink" Target="http://www.konkoly.hu/cgi-bin/IBVS?5898" TargetMode="External"/><Relationship Id="rId69" Type="http://schemas.openxmlformats.org/officeDocument/2006/relationships/hyperlink" Target="http://var.astro.cz/oejv/issues/oejv0107.pdf" TargetMode="External"/><Relationship Id="rId77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konkoly.hu/cgi-bin/IBVS?5623" TargetMode="External"/><Relationship Id="rId72" Type="http://schemas.openxmlformats.org/officeDocument/2006/relationships/hyperlink" Target="http://www.konkoly.hu/cgi-bin/IBVS?5875" TargetMode="External"/><Relationship Id="rId80" Type="http://schemas.openxmlformats.org/officeDocument/2006/relationships/hyperlink" Target="http://var.astro.cz/oejv/issues/oejv0137.pdf" TargetMode="External"/><Relationship Id="rId85" Type="http://schemas.openxmlformats.org/officeDocument/2006/relationships/hyperlink" Target="http://vsolj.cetus-net.org/vsoljno53.pdf" TargetMode="External"/><Relationship Id="rId9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konkoly.hu/cgi-bin/IBVS?2385" TargetMode="External"/><Relationship Id="rId25" Type="http://schemas.openxmlformats.org/officeDocument/2006/relationships/hyperlink" Target="http://www.konkoly.hu/cgi-bin/IBVS?2793" TargetMode="External"/><Relationship Id="rId33" Type="http://schemas.openxmlformats.org/officeDocument/2006/relationships/hyperlink" Target="http://www.bav-astro.de/sfs/BAVM_link.php?BAVMnr=50" TargetMode="External"/><Relationship Id="rId38" Type="http://schemas.openxmlformats.org/officeDocument/2006/relationships/hyperlink" Target="http://www.bav-astro.de/sfs/BAVM_link.php?BAVMnr=60" TargetMode="External"/><Relationship Id="rId46" Type="http://schemas.openxmlformats.org/officeDocument/2006/relationships/hyperlink" Target="http://www.konkoly.hu/cgi-bin/IBVS?5443" TargetMode="External"/><Relationship Id="rId59" Type="http://schemas.openxmlformats.org/officeDocument/2006/relationships/hyperlink" Target="http://www.konkoly.hu/cgi-bin/IBVS?5736" TargetMode="External"/><Relationship Id="rId67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www.konkoly.hu/cgi-bin/IBVS?2474" TargetMode="External"/><Relationship Id="rId41" Type="http://schemas.openxmlformats.org/officeDocument/2006/relationships/hyperlink" Target="http://www.konkoly.hu/cgi-bin/IBVS?4616" TargetMode="External"/><Relationship Id="rId54" Type="http://schemas.openxmlformats.org/officeDocument/2006/relationships/hyperlink" Target="http://www.konkoly.hu/cgi-bin/IBVS?5502" TargetMode="External"/><Relationship Id="rId62" Type="http://schemas.openxmlformats.org/officeDocument/2006/relationships/hyperlink" Target="http://vsolj.cetus-net.org/no46.pdf" TargetMode="External"/><Relationship Id="rId70" Type="http://schemas.openxmlformats.org/officeDocument/2006/relationships/hyperlink" Target="http://var.astro.cz/oejv/issues/oejv0107.pdf" TargetMode="External"/><Relationship Id="rId75" Type="http://schemas.openxmlformats.org/officeDocument/2006/relationships/hyperlink" Target="http://var.astro.cz/oejv/issues/oejv0137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37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www.konkoly.hu/cgi-bin/IBVS?2474" TargetMode="External"/><Relationship Id="rId28" Type="http://schemas.openxmlformats.org/officeDocument/2006/relationships/hyperlink" Target="http://www.konkoly.hu/cgi-bin/IBVS?3078" TargetMode="External"/><Relationship Id="rId36" Type="http://schemas.openxmlformats.org/officeDocument/2006/relationships/hyperlink" Target="http://www.bav-astro.de/sfs/BAVM_link.php?BAVMnr=60" TargetMode="External"/><Relationship Id="rId49" Type="http://schemas.openxmlformats.org/officeDocument/2006/relationships/hyperlink" Target="http://vsolj.cetus-net.org/no40.pdf" TargetMode="External"/><Relationship Id="rId57" Type="http://schemas.openxmlformats.org/officeDocument/2006/relationships/hyperlink" Target="http://www.konkoly.hu/cgi-bin/IBVS?5494" TargetMode="External"/><Relationship Id="rId10" Type="http://schemas.openxmlformats.org/officeDocument/2006/relationships/hyperlink" Target="http://www.bav-astro.de/sfs/BAVM_link.php?BAVMnr=31" TargetMode="External"/><Relationship Id="rId31" Type="http://schemas.openxmlformats.org/officeDocument/2006/relationships/hyperlink" Target="http://www.konkoly.hu/cgi-bin/IBVS?3078" TargetMode="External"/><Relationship Id="rId44" Type="http://schemas.openxmlformats.org/officeDocument/2006/relationships/hyperlink" Target="http://www.konkoly.hu/cgi-bin/IBVS?5040" TargetMode="External"/><Relationship Id="rId52" Type="http://schemas.openxmlformats.org/officeDocument/2006/relationships/hyperlink" Target="http://www.konkoly.hu/cgi-bin/IBVS?5378" TargetMode="External"/><Relationship Id="rId60" Type="http://schemas.openxmlformats.org/officeDocument/2006/relationships/hyperlink" Target="http://www.konkoly.hu/cgi-bin/IBVS?5898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konkoly.hu/cgi-bin/IBVS?5938" TargetMode="External"/><Relationship Id="rId78" Type="http://schemas.openxmlformats.org/officeDocument/2006/relationships/hyperlink" Target="http://www.konkoly.hu/cgi-bin/IBVS?5980" TargetMode="External"/><Relationship Id="rId81" Type="http://schemas.openxmlformats.org/officeDocument/2006/relationships/hyperlink" Target="http://var.astro.cz/oejv/issues/oejv0137.pdf" TargetMode="External"/><Relationship Id="rId86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bav-astro.de/sfs/BAVM_link.php?BAVMnr=3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448"/>
  <sheetViews>
    <sheetView tabSelected="1" workbookViewId="0">
      <pane xSplit="13" ySplit="21" topLeftCell="N263" activePane="bottomRight" state="frozen"/>
      <selection pane="topRight" activeCell="N1" sqref="N1"/>
      <selection pane="bottomLeft" activeCell="A22" sqref="A22"/>
      <selection pane="bottomRight" activeCell="C7" sqref="C7"/>
    </sheetView>
  </sheetViews>
  <sheetFormatPr defaultRowHeight="12.75"/>
  <cols>
    <col min="1" max="1" width="16.42578125" customWidth="1"/>
    <col min="2" max="2" width="4.140625" style="16" customWidth="1"/>
    <col min="3" max="3" width="13.5703125" style="24" customWidth="1"/>
    <col min="4" max="4" width="11.85546875" style="24" customWidth="1"/>
    <col min="5" max="5" width="11.42578125" customWidth="1"/>
    <col min="6" max="6" width="15.85546875" customWidth="1"/>
    <col min="8" max="14" width="8.42578125" customWidth="1"/>
    <col min="16" max="16" width="10.7109375" customWidth="1"/>
    <col min="17" max="17" width="8.42578125" customWidth="1"/>
    <col min="19" max="19" width="11.140625" customWidth="1"/>
    <col min="20" max="20" width="12.42578125" bestFit="1" customWidth="1"/>
  </cols>
  <sheetData>
    <row r="1" spans="1:23" ht="21" thickBot="1">
      <c r="A1" s="14" t="s">
        <v>108</v>
      </c>
      <c r="V1" s="27" t="s">
        <v>20</v>
      </c>
      <c r="W1" s="115" t="s">
        <v>86</v>
      </c>
    </row>
    <row r="2" spans="1:23">
      <c r="A2" t="s">
        <v>47</v>
      </c>
      <c r="B2" s="24" t="s">
        <v>9</v>
      </c>
      <c r="V2" s="15">
        <v>6000</v>
      </c>
      <c r="W2" s="29">
        <f>+$D$11+$D$12*V2+$D$13*V2^2</f>
        <v>-3.8081165496856575E-3</v>
      </c>
    </row>
    <row r="3" spans="1:23" ht="13.5" thickBot="1">
      <c r="C3" s="18" t="s">
        <v>94</v>
      </c>
      <c r="V3" s="15">
        <v>8000</v>
      </c>
      <c r="W3" s="29">
        <f t="shared" ref="W3:W19" si="0">+$D$11+$D$12*V3+$D$13*V3^2</f>
        <v>-1.1274664892519074E-2</v>
      </c>
    </row>
    <row r="4" spans="1:23" ht="14.25" thickTop="1" thickBot="1">
      <c r="A4" s="15" t="s">
        <v>48</v>
      </c>
      <c r="C4" s="42">
        <v>41577.296999999999</v>
      </c>
      <c r="D4" s="43">
        <v>0.46279589999999998</v>
      </c>
      <c r="V4" s="15">
        <v>10000</v>
      </c>
      <c r="W4" s="29">
        <f t="shared" si="0"/>
        <v>-1.9129225411598425E-2</v>
      </c>
    </row>
    <row r="5" spans="1:23" ht="13.5" thickTop="1">
      <c r="A5" s="110" t="s">
        <v>228</v>
      </c>
      <c r="B5" s="58"/>
      <c r="C5" s="111">
        <v>-9.5</v>
      </c>
      <c r="D5" s="58" t="s">
        <v>229</v>
      </c>
      <c r="V5" s="15">
        <v>12000</v>
      </c>
      <c r="W5" s="29">
        <f t="shared" si="0"/>
        <v>-2.7371798106923709E-2</v>
      </c>
    </row>
    <row r="6" spans="1:23">
      <c r="A6" s="15" t="s">
        <v>49</v>
      </c>
      <c r="V6" s="15">
        <v>14000</v>
      </c>
      <c r="W6" s="29">
        <f t="shared" si="0"/>
        <v>-3.6002382978494916E-2</v>
      </c>
    </row>
    <row r="7" spans="1:23">
      <c r="A7" t="s">
        <v>10</v>
      </c>
      <c r="C7">
        <v>41577.296999999999</v>
      </c>
      <c r="V7" s="15">
        <v>16000</v>
      </c>
      <c r="W7" s="29">
        <f t="shared" si="0"/>
        <v>-4.5020980026312059E-2</v>
      </c>
    </row>
    <row r="8" spans="1:23">
      <c r="A8" t="s">
        <v>11</v>
      </c>
      <c r="C8">
        <v>0.46279589999999998</v>
      </c>
      <c r="V8" s="15">
        <v>18000</v>
      </c>
      <c r="W8" s="29">
        <f t="shared" si="0"/>
        <v>-5.4427589250375143E-2</v>
      </c>
    </row>
    <row r="9" spans="1:23">
      <c r="A9" s="25" t="s">
        <v>230</v>
      </c>
      <c r="B9" s="25"/>
      <c r="C9" s="25">
        <v>150</v>
      </c>
      <c r="D9" s="25" t="str">
        <f>"F"&amp;C9</f>
        <v>F150</v>
      </c>
      <c r="E9" s="25" t="str">
        <f>"G"&amp;C9</f>
        <v>G150</v>
      </c>
      <c r="H9">
        <f ca="1">D13/D18^2</f>
        <v>-2.2645770532875171E-10</v>
      </c>
      <c r="V9" s="15">
        <v>20000</v>
      </c>
      <c r="W9" s="29">
        <f t="shared" si="0"/>
        <v>-6.4222210650684147E-2</v>
      </c>
    </row>
    <row r="10" spans="1:23" ht="13.5" thickBot="1">
      <c r="C10" s="27" t="s">
        <v>55</v>
      </c>
      <c r="D10" s="27" t="s">
        <v>56</v>
      </c>
      <c r="V10" s="15">
        <v>22000</v>
      </c>
      <c r="W10" s="29">
        <f t="shared" si="0"/>
        <v>-7.4404844227239086E-2</v>
      </c>
    </row>
    <row r="11" spans="1:23" ht="13.5" thickTop="1">
      <c r="A11" t="s">
        <v>50</v>
      </c>
      <c r="C11" s="24">
        <f ca="1">INTERCEPT(INDIRECT(E9):G810,INDIRECT(D9):F810)</f>
        <v>5.1051324103366533E-2</v>
      </c>
      <c r="D11" s="24">
        <f>E11*F11</f>
        <v>1.6263455421339012E-2</v>
      </c>
      <c r="E11" s="7">
        <v>1.6263455421339012E-2</v>
      </c>
      <c r="F11" s="2">
        <v>1</v>
      </c>
      <c r="S11">
        <v>1.4312669051906785E-2</v>
      </c>
      <c r="V11" s="15">
        <v>24000</v>
      </c>
      <c r="W11" s="29">
        <f t="shared" si="0"/>
        <v>-8.4975489980039953E-2</v>
      </c>
    </row>
    <row r="12" spans="1:23">
      <c r="A12" t="s">
        <v>51</v>
      </c>
      <c r="C12" s="24">
        <f ca="1">SLOPE(INDIRECT(E9):G810,INDIRECT(D9):F810)</f>
        <v>-5.7226389747867346E-6</v>
      </c>
      <c r="D12" s="24">
        <f>E12*F12</f>
        <v>-3.0542528629863297E-6</v>
      </c>
      <c r="E12" s="8">
        <v>-3.0542528629863296E-2</v>
      </c>
      <c r="F12" s="2">
        <v>1E-4</v>
      </c>
      <c r="S12">
        <v>-2.7017627958130477E-2</v>
      </c>
      <c r="V12" s="15">
        <v>26000</v>
      </c>
      <c r="W12" s="29">
        <f t="shared" si="0"/>
        <v>-9.5934147909086748E-2</v>
      </c>
    </row>
    <row r="13" spans="1:23" ht="13.5" thickBot="1">
      <c r="A13" t="s">
        <v>52</v>
      </c>
      <c r="D13" s="24">
        <f>E13*F13</f>
        <v>-4.8501522030741412E-11</v>
      </c>
      <c r="E13" s="9">
        <v>-4.8501522030741408E-3</v>
      </c>
      <c r="F13" s="2">
        <v>1E-8</v>
      </c>
      <c r="S13">
        <v>-5.9063690309507887E-3</v>
      </c>
      <c r="V13" s="15">
        <v>28000</v>
      </c>
      <c r="W13" s="29">
        <f t="shared" si="0"/>
        <v>-0.10728081801437947</v>
      </c>
    </row>
    <row r="14" spans="1:23" ht="13.5" thickTop="1">
      <c r="A14" t="s">
        <v>12</v>
      </c>
      <c r="E14">
        <f>SUM(T21:T874)</f>
        <v>1.4781854086743497E-3</v>
      </c>
      <c r="S14">
        <v>4.9646922744247634E-4</v>
      </c>
      <c r="V14" s="15">
        <v>30000</v>
      </c>
      <c r="W14" s="29">
        <f t="shared" si="0"/>
        <v>-0.11901550029591815</v>
      </c>
    </row>
    <row r="15" spans="1:23">
      <c r="A15" s="4" t="s">
        <v>53</v>
      </c>
      <c r="B15"/>
      <c r="C15" s="45">
        <f ca="1">(C7+C11)+(C8+C12)*INT(MAX(F21:F3419))</f>
        <v>59504.451151758134</v>
      </c>
      <c r="D15" s="45">
        <f>+C7+INT(MAX(F21:F1474))*C8+D11+D12*INT(MAX(F21:F3909))+D13*INT(MAX(F21:F3936)^2)</f>
        <v>59504.446949952682</v>
      </c>
      <c r="E15" s="112" t="s">
        <v>231</v>
      </c>
      <c r="F15" s="111">
        <v>1</v>
      </c>
      <c r="V15" s="15">
        <v>32000</v>
      </c>
      <c r="W15" s="29">
        <f t="shared" si="0"/>
        <v>-0.13113819475370272</v>
      </c>
    </row>
    <row r="16" spans="1:23">
      <c r="A16" s="15" t="s">
        <v>13</v>
      </c>
      <c r="B16"/>
      <c r="C16" s="46">
        <f ca="1">+C8+C12</f>
        <v>0.46279017736102518</v>
      </c>
      <c r="D16" s="45">
        <f>+C8+D12+2*D13*MAX(F21:F140)</f>
        <v>0.46279154619735569</v>
      </c>
      <c r="E16" s="112" t="s">
        <v>232</v>
      </c>
      <c r="F16" s="113">
        <f ca="1">NOW()+15018.5+$C$5/24</f>
        <v>60317.79319571759</v>
      </c>
      <c r="V16" s="15">
        <v>34000</v>
      </c>
      <c r="W16" s="29">
        <f t="shared" si="0"/>
        <v>-0.14364890138773329</v>
      </c>
    </row>
    <row r="17" spans="1:23" ht="13.5" thickBot="1">
      <c r="A17" s="26" t="s">
        <v>109</v>
      </c>
      <c r="B17"/>
      <c r="C17" s="200">
        <f>COUNT(C21:C2077)</f>
        <v>261</v>
      </c>
      <c r="E17" s="112" t="s">
        <v>233</v>
      </c>
      <c r="F17" s="113">
        <f ca="1">ROUND(2*(F16-$C$7)/$C$8,0)/2+F15</f>
        <v>40495</v>
      </c>
      <c r="V17" s="15">
        <v>36000</v>
      </c>
      <c r="W17" s="29">
        <f t="shared" si="0"/>
        <v>-0.15654762019800972</v>
      </c>
    </row>
    <row r="18" spans="1:23" ht="14.25" thickTop="1" thickBot="1">
      <c r="A18" s="15" t="s">
        <v>236</v>
      </c>
      <c r="B18"/>
      <c r="C18" s="38">
        <f ca="1">+C15</f>
        <v>59504.451151758134</v>
      </c>
      <c r="D18" s="39">
        <f ca="1">C16</f>
        <v>0.46279017736102518</v>
      </c>
      <c r="E18" s="112" t="s">
        <v>234</v>
      </c>
      <c r="F18" s="6">
        <f ca="1">ROUND(2*(F16-$C$15)/$C$16,0)/2+F15</f>
        <v>1758.5</v>
      </c>
      <c r="V18" s="15">
        <v>38000</v>
      </c>
      <c r="W18" s="29">
        <f t="shared" si="0"/>
        <v>-0.16983435118453211</v>
      </c>
    </row>
    <row r="19" spans="1:23" ht="13.5" thickBot="1">
      <c r="A19" s="15" t="s">
        <v>237</v>
      </c>
      <c r="B19"/>
      <c r="C19" s="40">
        <f>+D15</f>
        <v>59504.446949952682</v>
      </c>
      <c r="D19" s="41">
        <f>+D16</f>
        <v>0.46279154619735569</v>
      </c>
      <c r="E19" s="112" t="s">
        <v>235</v>
      </c>
      <c r="F19" s="114">
        <f ca="1">+$C$15+$C$16*F18-15018.5-$C$5/24</f>
        <v>45300.163511980834</v>
      </c>
      <c r="G19" t="s">
        <v>14</v>
      </c>
      <c r="V19" s="15">
        <v>40000</v>
      </c>
      <c r="W19" s="29">
        <f t="shared" si="0"/>
        <v>-0.18350909434730042</v>
      </c>
    </row>
    <row r="20" spans="1:23" ht="13.5" thickBot="1">
      <c r="A20" s="12" t="s">
        <v>15</v>
      </c>
      <c r="B20" s="12" t="s">
        <v>16</v>
      </c>
      <c r="C20" s="47" t="s">
        <v>17</v>
      </c>
      <c r="D20" s="47" t="s">
        <v>18</v>
      </c>
      <c r="E20" s="12" t="s">
        <v>19</v>
      </c>
      <c r="F20" s="12" t="s">
        <v>20</v>
      </c>
      <c r="G20" s="12" t="s">
        <v>21</v>
      </c>
      <c r="H20" s="13" t="s">
        <v>197</v>
      </c>
      <c r="I20" s="13" t="s">
        <v>246</v>
      </c>
      <c r="J20" s="13" t="s">
        <v>315</v>
      </c>
      <c r="K20" s="13" t="s">
        <v>314</v>
      </c>
      <c r="L20" s="13" t="s">
        <v>905</v>
      </c>
      <c r="M20" s="13" t="s">
        <v>906</v>
      </c>
      <c r="N20" s="13" t="s">
        <v>907</v>
      </c>
      <c r="O20" s="13" t="s">
        <v>86</v>
      </c>
      <c r="P20" s="27" t="s">
        <v>112</v>
      </c>
      <c r="Q20" s="12" t="s">
        <v>25</v>
      </c>
      <c r="R20" s="100" t="s">
        <v>119</v>
      </c>
      <c r="S20" s="85" t="s">
        <v>208</v>
      </c>
      <c r="T20" s="27" t="s">
        <v>209</v>
      </c>
      <c r="U20" s="27" t="s">
        <v>240</v>
      </c>
      <c r="V20" s="116" t="s">
        <v>241</v>
      </c>
    </row>
    <row r="21" spans="1:23" ht="13.5" thickTop="1">
      <c r="A21" s="20" t="s">
        <v>196</v>
      </c>
      <c r="B21" s="19"/>
      <c r="C21" s="23">
        <v>33570.464999999997</v>
      </c>
      <c r="D21" s="23" t="s">
        <v>197</v>
      </c>
      <c r="E21" s="29">
        <f t="shared" ref="E21:E84" si="1">(C21-C$7)/C$8</f>
        <v>-17301.000289760566</v>
      </c>
      <c r="F21" s="15">
        <f t="shared" ref="F21:F52" si="2">ROUND(2*E21,0)/2</f>
        <v>-17301</v>
      </c>
      <c r="G21" s="29">
        <f t="shared" ref="G21:G62" si="3">C21-(C$7+F21*C$8)</f>
        <v>-1.3410000246949494E-4</v>
      </c>
      <c r="H21" s="29">
        <f t="shared" ref="H21:H46" si="4">G21</f>
        <v>-1.3410000246949494E-4</v>
      </c>
      <c r="I21" s="29"/>
      <c r="J21" s="29"/>
      <c r="K21" s="29"/>
      <c r="L21" s="29"/>
      <c r="M21" s="29"/>
      <c r="N21" s="29"/>
      <c r="O21" s="29">
        <f t="shared" ref="O21:O84" si="5">+D$11+D$12*F21+D$13*F21^2</f>
        <v>5.458738547412112E-2</v>
      </c>
      <c r="P21" s="30">
        <f t="shared" ref="P21:P84" si="6">C21-15018.5</f>
        <v>18551.964999999997</v>
      </c>
      <c r="Q21" s="29">
        <f t="shared" ref="Q21:Q84" si="7">(G21-O21)^2</f>
        <v>2.9944409727647174E-3</v>
      </c>
      <c r="R21" s="29"/>
      <c r="S21" s="29"/>
      <c r="T21" s="29"/>
      <c r="U21" s="29">
        <f>G21+R21</f>
        <v>-1.3410000246949494E-4</v>
      </c>
      <c r="V21" s="29"/>
    </row>
    <row r="22" spans="1:23">
      <c r="A22" s="20" t="s">
        <v>196</v>
      </c>
      <c r="B22" s="19"/>
      <c r="C22" s="23">
        <v>33913.377999999997</v>
      </c>
      <c r="D22" s="23" t="s">
        <v>197</v>
      </c>
      <c r="E22" s="29">
        <f t="shared" si="1"/>
        <v>-16560.040830093789</v>
      </c>
      <c r="F22" s="15">
        <f t="shared" si="2"/>
        <v>-16560</v>
      </c>
      <c r="G22" s="29">
        <f t="shared" si="3"/>
        <v>-1.88960000014049E-2</v>
      </c>
      <c r="H22" s="29">
        <f t="shared" si="4"/>
        <v>-1.88960000014049E-2</v>
      </c>
      <c r="I22" s="29"/>
      <c r="J22" s="29"/>
      <c r="K22" s="29"/>
      <c r="L22" s="29"/>
      <c r="M22" s="29"/>
      <c r="N22" s="29"/>
      <c r="O22" s="29">
        <f t="shared" si="5"/>
        <v>5.3541135840423103E-2</v>
      </c>
      <c r="P22" s="30">
        <f t="shared" si="6"/>
        <v>18894.877999999997</v>
      </c>
      <c r="Q22" s="29">
        <f t="shared" si="7"/>
        <v>5.2471386489674442E-3</v>
      </c>
      <c r="R22" s="29"/>
      <c r="S22" s="29"/>
      <c r="T22" s="29"/>
      <c r="U22" s="29">
        <f>G22+R22</f>
        <v>-1.88960000014049E-2</v>
      </c>
      <c r="V22" s="29"/>
    </row>
    <row r="23" spans="1:23">
      <c r="A23" s="20" t="s">
        <v>196</v>
      </c>
      <c r="B23" s="19"/>
      <c r="C23" s="23">
        <v>34279.46</v>
      </c>
      <c r="D23" s="23" t="s">
        <v>197</v>
      </c>
      <c r="E23" s="29">
        <f t="shared" si="1"/>
        <v>-15769.018264854982</v>
      </c>
      <c r="F23" s="15">
        <f t="shared" si="2"/>
        <v>-15769</v>
      </c>
      <c r="G23" s="29">
        <f t="shared" si="3"/>
        <v>-8.4529000014299527E-3</v>
      </c>
      <c r="H23" s="29">
        <f t="shared" si="4"/>
        <v>-8.4529000014299527E-3</v>
      </c>
      <c r="I23" s="29"/>
      <c r="J23" s="29"/>
      <c r="K23" s="29"/>
      <c r="L23" s="29"/>
      <c r="M23" s="29"/>
      <c r="N23" s="29"/>
      <c r="O23" s="29">
        <f t="shared" si="5"/>
        <v>5.2365514339034802E-2</v>
      </c>
      <c r="P23" s="30">
        <f t="shared" si="6"/>
        <v>19260.96</v>
      </c>
      <c r="Q23" s="29">
        <f t="shared" si="7"/>
        <v>3.6988795228884491E-3</v>
      </c>
      <c r="R23" s="29"/>
      <c r="S23" s="29"/>
      <c r="T23" s="29"/>
      <c r="U23" s="29">
        <f>G23+R23</f>
        <v>-8.4529000014299527E-3</v>
      </c>
      <c r="V23" s="29"/>
    </row>
    <row r="24" spans="1:23">
      <c r="A24" s="20" t="s">
        <v>196</v>
      </c>
      <c r="B24" s="19"/>
      <c r="C24" s="23">
        <v>34603.436999999998</v>
      </c>
      <c r="D24" s="23" t="s">
        <v>197</v>
      </c>
      <c r="E24" s="29">
        <f t="shared" si="1"/>
        <v>-15068.975330161742</v>
      </c>
      <c r="F24" s="15">
        <f t="shared" si="2"/>
        <v>-15069</v>
      </c>
      <c r="G24" s="29">
        <f t="shared" si="3"/>
        <v>1.1417100002290681E-2</v>
      </c>
      <c r="H24" s="29">
        <f t="shared" si="4"/>
        <v>1.1417100002290681E-2</v>
      </c>
      <c r="I24" s="29"/>
      <c r="J24" s="29"/>
      <c r="K24" s="29"/>
      <c r="L24" s="29"/>
      <c r="M24" s="29"/>
      <c r="N24" s="29"/>
      <c r="O24" s="29">
        <f t="shared" si="5"/>
        <v>5.127452029041317E-2</v>
      </c>
      <c r="P24" s="30">
        <f t="shared" si="6"/>
        <v>19584.936999999998</v>
      </c>
      <c r="Q24" s="29">
        <f t="shared" si="7"/>
        <v>1.5886139520240382E-3</v>
      </c>
      <c r="R24" s="29"/>
      <c r="S24" s="29"/>
      <c r="T24" s="29"/>
      <c r="U24" s="29">
        <f>G24+R24</f>
        <v>1.1417100002290681E-2</v>
      </c>
      <c r="V24" s="29"/>
    </row>
    <row r="25" spans="1:23">
      <c r="A25" s="20" t="s">
        <v>196</v>
      </c>
      <c r="B25" s="19"/>
      <c r="C25" s="23">
        <v>34627.510999999999</v>
      </c>
      <c r="D25" s="23" t="s">
        <v>197</v>
      </c>
      <c r="E25" s="29">
        <f t="shared" si="1"/>
        <v>-15016.956718933769</v>
      </c>
      <c r="F25" s="15">
        <f t="shared" si="2"/>
        <v>-15017</v>
      </c>
      <c r="G25" s="29">
        <f t="shared" si="3"/>
        <v>2.0030300001963042E-2</v>
      </c>
      <c r="H25" s="29">
        <f t="shared" si="4"/>
        <v>2.0030300001963042E-2</v>
      </c>
      <c r="I25" s="29"/>
      <c r="J25" s="29"/>
      <c r="K25" s="29"/>
      <c r="L25" s="29"/>
      <c r="M25" s="29"/>
      <c r="N25" s="29"/>
      <c r="O25" s="29">
        <f t="shared" si="5"/>
        <v>5.1191578414712363E-2</v>
      </c>
      <c r="P25" s="30">
        <f t="shared" si="6"/>
        <v>19609.010999999999</v>
      </c>
      <c r="Q25" s="29">
        <f t="shared" si="7"/>
        <v>9.7102527231687687E-4</v>
      </c>
      <c r="R25" s="29"/>
      <c r="S25" s="29"/>
      <c r="T25" s="29"/>
      <c r="U25" s="29">
        <f>G25+R25</f>
        <v>2.0030300001963042E-2</v>
      </c>
      <c r="V25" s="29"/>
    </row>
    <row r="26" spans="1:23">
      <c r="A26" t="s">
        <v>285</v>
      </c>
      <c r="B26" s="16" t="s">
        <v>89</v>
      </c>
      <c r="C26" s="24">
        <v>34653.406000000003</v>
      </c>
      <c r="D26" t="s">
        <v>197</v>
      </c>
      <c r="E26" s="29">
        <f t="shared" si="1"/>
        <v>-14961.003327816854</v>
      </c>
      <c r="F26" s="15">
        <f t="shared" si="2"/>
        <v>-14961</v>
      </c>
      <c r="G26" s="29">
        <f t="shared" si="3"/>
        <v>-1.5400999982375652E-3</v>
      </c>
      <c r="H26" s="29">
        <f t="shared" si="4"/>
        <v>-1.5400999982375652E-3</v>
      </c>
      <c r="J26" s="29"/>
      <c r="K26" s="29"/>
      <c r="L26" s="29"/>
      <c r="M26" s="29"/>
      <c r="N26" s="29"/>
      <c r="O26" s="29">
        <f t="shared" si="5"/>
        <v>5.1101963057521627E-2</v>
      </c>
      <c r="P26" s="30">
        <f t="shared" si="6"/>
        <v>19634.906000000003</v>
      </c>
      <c r="Q26" s="29">
        <f t="shared" si="7"/>
        <v>2.7711868027665266E-3</v>
      </c>
      <c r="R26" s="4"/>
      <c r="S26" s="32"/>
      <c r="T26" s="29"/>
    </row>
    <row r="27" spans="1:23" s="29" customFormat="1">
      <c r="A27" s="20" t="s">
        <v>196</v>
      </c>
      <c r="B27" s="19"/>
      <c r="C27" s="23">
        <v>34748.288</v>
      </c>
      <c r="D27" s="23" t="s">
        <v>197</v>
      </c>
      <c r="E27" s="29">
        <f t="shared" si="1"/>
        <v>-14755.984225443653</v>
      </c>
      <c r="F27" s="15">
        <f t="shared" si="2"/>
        <v>-14756</v>
      </c>
      <c r="G27" s="29">
        <f t="shared" si="3"/>
        <v>7.3004000005312264E-3</v>
      </c>
      <c r="H27" s="29">
        <f t="shared" si="4"/>
        <v>7.3004000005312264E-3</v>
      </c>
      <c r="O27" s="29">
        <f t="shared" si="5"/>
        <v>5.0771311765297873E-2</v>
      </c>
      <c r="P27" s="30">
        <f t="shared" si="6"/>
        <v>19729.788</v>
      </c>
      <c r="Q27" s="29">
        <f t="shared" si="7"/>
        <v>1.8897201696601272E-3</v>
      </c>
      <c r="U27" s="29">
        <f>G27+R27</f>
        <v>7.3004000005312264E-3</v>
      </c>
    </row>
    <row r="28" spans="1:23" s="29" customFormat="1">
      <c r="A28" s="20" t="s">
        <v>196</v>
      </c>
      <c r="B28" s="19"/>
      <c r="C28" s="23">
        <v>34779.283000000003</v>
      </c>
      <c r="D28" s="23" t="s">
        <v>197</v>
      </c>
      <c r="E28" s="29">
        <f t="shared" si="1"/>
        <v>-14689.010857702058</v>
      </c>
      <c r="F28" s="15">
        <f t="shared" si="2"/>
        <v>-14689</v>
      </c>
      <c r="G28" s="29">
        <f t="shared" si="3"/>
        <v>-5.0248999978066422E-3</v>
      </c>
      <c r="H28" s="29">
        <f t="shared" si="4"/>
        <v>-5.0248999978066422E-3</v>
      </c>
      <c r="O28" s="29">
        <f t="shared" si="5"/>
        <v>5.066236135366288E-2</v>
      </c>
      <c r="P28" s="30">
        <f t="shared" si="6"/>
        <v>19760.783000000003</v>
      </c>
      <c r="Q28" s="29">
        <f t="shared" si="7"/>
        <v>3.1010710768268712E-3</v>
      </c>
      <c r="U28" s="29">
        <f>G28+R28</f>
        <v>-5.0248999978066422E-3</v>
      </c>
    </row>
    <row r="29" spans="1:23" s="29" customFormat="1">
      <c r="A29" s="20" t="s">
        <v>196</v>
      </c>
      <c r="B29" s="19"/>
      <c r="C29" s="23">
        <v>35400.341999999997</v>
      </c>
      <c r="D29" s="23" t="s">
        <v>197</v>
      </c>
      <c r="E29" s="29">
        <f t="shared" si="1"/>
        <v>-13347.039159162823</v>
      </c>
      <c r="F29" s="15">
        <f t="shared" si="2"/>
        <v>-13347</v>
      </c>
      <c r="G29" s="29">
        <f t="shared" si="3"/>
        <v>-1.8122699999366887E-2</v>
      </c>
      <c r="H29" s="29">
        <f t="shared" si="4"/>
        <v>-1.8122699999366887E-2</v>
      </c>
      <c r="O29" s="29">
        <f t="shared" si="5"/>
        <v>4.8388390408894713E-2</v>
      </c>
      <c r="P29" s="30">
        <f t="shared" si="6"/>
        <v>20381.841999999997</v>
      </c>
      <c r="Q29" s="29">
        <f t="shared" si="7"/>
        <v>4.4237251472959479E-3</v>
      </c>
      <c r="U29" s="29">
        <f>G29+R29</f>
        <v>-1.8122699999366887E-2</v>
      </c>
    </row>
    <row r="30" spans="1:23" s="29" customFormat="1">
      <c r="A30" s="20" t="s">
        <v>196</v>
      </c>
      <c r="B30" s="19"/>
      <c r="C30" s="23">
        <v>35868.243999999999</v>
      </c>
      <c r="D30" s="23" t="s">
        <v>197</v>
      </c>
      <c r="E30" s="29">
        <f t="shared" si="1"/>
        <v>-12336.00600178178</v>
      </c>
      <c r="F30" s="15">
        <f t="shared" si="2"/>
        <v>-12336</v>
      </c>
      <c r="G30" s="29">
        <f t="shared" si="3"/>
        <v>-2.7775999988080002E-3</v>
      </c>
      <c r="H30" s="29">
        <f t="shared" si="4"/>
        <v>-2.7775999988080002E-3</v>
      </c>
      <c r="O30" s="29">
        <f t="shared" si="5"/>
        <v>4.6559907665224526E-2</v>
      </c>
      <c r="P30" s="30">
        <f t="shared" si="6"/>
        <v>20849.743999999999</v>
      </c>
      <c r="Q30" s="29">
        <f t="shared" si="7"/>
        <v>2.4341896624984682E-3</v>
      </c>
      <c r="U30" s="29">
        <f>G30+R30</f>
        <v>-2.7775999988080002E-3</v>
      </c>
    </row>
    <row r="31" spans="1:23" s="29" customFormat="1">
      <c r="A31" t="s">
        <v>285</v>
      </c>
      <c r="B31" s="16" t="s">
        <v>89</v>
      </c>
      <c r="C31" s="24">
        <v>36051.525999999998</v>
      </c>
      <c r="D31" t="s">
        <v>197</v>
      </c>
      <c r="E31" s="29">
        <f t="shared" si="1"/>
        <v>-11939.973971247371</v>
      </c>
      <c r="F31" s="15">
        <f t="shared" si="2"/>
        <v>-11940</v>
      </c>
      <c r="G31" s="29">
        <f t="shared" si="3"/>
        <v>1.2045999996189494E-2</v>
      </c>
      <c r="H31" s="29">
        <f t="shared" si="4"/>
        <v>1.2045999996189494E-2</v>
      </c>
      <c r="I31"/>
      <c r="O31" s="29">
        <f t="shared" si="5"/>
        <v>4.5816683019213988E-2</v>
      </c>
      <c r="P31" s="30">
        <f t="shared" si="6"/>
        <v>21033.025999999998</v>
      </c>
      <c r="Q31" s="29">
        <f t="shared" si="7"/>
        <v>1.1404590318415948E-3</v>
      </c>
      <c r="R31" s="4"/>
      <c r="S31" s="32"/>
      <c r="U31"/>
      <c r="V31"/>
    </row>
    <row r="32" spans="1:23" s="29" customFormat="1">
      <c r="A32" s="20" t="s">
        <v>196</v>
      </c>
      <c r="B32" s="19"/>
      <c r="C32" s="23">
        <v>36102.453000000001</v>
      </c>
      <c r="D32" s="23" t="s">
        <v>197</v>
      </c>
      <c r="E32" s="29">
        <f t="shared" si="1"/>
        <v>-11829.931941920828</v>
      </c>
      <c r="F32" s="15">
        <f t="shared" si="2"/>
        <v>-11830</v>
      </c>
      <c r="G32" s="29">
        <f t="shared" si="3"/>
        <v>3.1497000003582798E-2</v>
      </c>
      <c r="H32" s="29">
        <f t="shared" si="4"/>
        <v>3.1497000003582798E-2</v>
      </c>
      <c r="O32" s="29">
        <f t="shared" si="5"/>
        <v>4.5607532133939269E-2</v>
      </c>
      <c r="P32" s="30">
        <f t="shared" si="6"/>
        <v>21083.953000000001</v>
      </c>
      <c r="Q32" s="29">
        <f t="shared" si="7"/>
        <v>1.9910711700182231E-4</v>
      </c>
      <c r="U32" s="29">
        <f t="shared" ref="U32:U38" si="8">G32+R32</f>
        <v>3.1497000003582798E-2</v>
      </c>
    </row>
    <row r="33" spans="1:22" s="29" customFormat="1">
      <c r="A33" s="20" t="s">
        <v>196</v>
      </c>
      <c r="B33" s="19"/>
      <c r="C33" s="23">
        <v>36108.449999999997</v>
      </c>
      <c r="D33" s="23" t="s">
        <v>197</v>
      </c>
      <c r="E33" s="29">
        <f t="shared" si="1"/>
        <v>-11816.973745878046</v>
      </c>
      <c r="F33" s="15">
        <f t="shared" si="2"/>
        <v>-11817</v>
      </c>
      <c r="G33" s="29">
        <f t="shared" si="3"/>
        <v>1.2150299997301772E-2</v>
      </c>
      <c r="H33" s="29">
        <f t="shared" si="4"/>
        <v>1.2150299997301772E-2</v>
      </c>
      <c r="O33" s="29">
        <f t="shared" si="5"/>
        <v>4.5582736748109434E-2</v>
      </c>
      <c r="P33" s="30">
        <f t="shared" si="6"/>
        <v>21089.949999999997</v>
      </c>
      <c r="Q33" s="29">
        <f t="shared" si="7"/>
        <v>1.1177278270967548E-3</v>
      </c>
      <c r="U33" s="29">
        <f t="shared" si="8"/>
        <v>1.2150299997301772E-2</v>
      </c>
    </row>
    <row r="34" spans="1:22" s="29" customFormat="1">
      <c r="A34" s="20" t="s">
        <v>196</v>
      </c>
      <c r="B34" s="19"/>
      <c r="C34" s="23">
        <v>36127.385999999999</v>
      </c>
      <c r="D34" s="23" t="s">
        <v>197</v>
      </c>
      <c r="E34" s="29">
        <f t="shared" si="1"/>
        <v>-11776.057220904508</v>
      </c>
      <c r="F34" s="15">
        <f t="shared" si="2"/>
        <v>-11776</v>
      </c>
      <c r="G34" s="29">
        <f t="shared" si="3"/>
        <v>-2.6481599998078309E-2</v>
      </c>
      <c r="H34" s="29">
        <f t="shared" si="4"/>
        <v>-2.6481599998078309E-2</v>
      </c>
      <c r="O34" s="29">
        <f t="shared" si="5"/>
        <v>4.5504428533507113E-2</v>
      </c>
      <c r="P34" s="30">
        <f t="shared" si="6"/>
        <v>21108.885999999999</v>
      </c>
      <c r="Q34" s="29">
        <f t="shared" si="7"/>
        <v>5.18198830375023E-3</v>
      </c>
      <c r="U34" s="29">
        <f t="shared" si="8"/>
        <v>-2.6481599998078309E-2</v>
      </c>
    </row>
    <row r="35" spans="1:22" s="29" customFormat="1">
      <c r="A35" s="20" t="s">
        <v>196</v>
      </c>
      <c r="B35" s="19"/>
      <c r="C35" s="23">
        <v>36399.533000000003</v>
      </c>
      <c r="D35" s="23" t="s">
        <v>197</v>
      </c>
      <c r="E35" s="29">
        <f t="shared" si="1"/>
        <v>-11188.007499634279</v>
      </c>
      <c r="F35" s="15">
        <f t="shared" si="2"/>
        <v>-11188</v>
      </c>
      <c r="G35" s="29">
        <f t="shared" si="3"/>
        <v>-3.4707999948295765E-3</v>
      </c>
      <c r="H35" s="29">
        <f t="shared" si="4"/>
        <v>-3.4707999948295765E-3</v>
      </c>
      <c r="O35" s="29">
        <f t="shared" si="5"/>
        <v>4.4363435753796553E-2</v>
      </c>
      <c r="P35" s="30">
        <f t="shared" si="6"/>
        <v>21381.033000000003</v>
      </c>
      <c r="Q35" s="29">
        <f t="shared" si="7"/>
        <v>2.2881141096551421E-3</v>
      </c>
      <c r="U35" s="29">
        <f t="shared" si="8"/>
        <v>-3.4707999948295765E-3</v>
      </c>
    </row>
    <row r="36" spans="1:22" s="29" customFormat="1">
      <c r="A36" s="20" t="s">
        <v>196</v>
      </c>
      <c r="B36" s="19"/>
      <c r="C36" s="23">
        <v>36544.379000000001</v>
      </c>
      <c r="D36" s="23" t="s">
        <v>197</v>
      </c>
      <c r="E36" s="29">
        <f t="shared" si="1"/>
        <v>-10875.027198814851</v>
      </c>
      <c r="F36" s="15">
        <f t="shared" si="2"/>
        <v>-10875</v>
      </c>
      <c r="G36" s="29">
        <f t="shared" si="3"/>
        <v>-1.2587499993969686E-2</v>
      </c>
      <c r="H36" s="29">
        <f t="shared" si="4"/>
        <v>-1.2587499993969686E-2</v>
      </c>
      <c r="O36" s="29">
        <f t="shared" si="5"/>
        <v>4.3742392489898453E-2</v>
      </c>
      <c r="P36" s="30">
        <f t="shared" si="6"/>
        <v>21525.879000000001</v>
      </c>
      <c r="Q36" s="29">
        <f t="shared" si="7"/>
        <v>3.1730567872441445E-3</v>
      </c>
      <c r="U36" s="29">
        <f t="shared" si="8"/>
        <v>-1.2587499993969686E-2</v>
      </c>
    </row>
    <row r="37" spans="1:22" s="29" customFormat="1">
      <c r="A37" s="20" t="s">
        <v>196</v>
      </c>
      <c r="B37" s="19"/>
      <c r="C37" s="23">
        <v>36848.466</v>
      </c>
      <c r="D37" s="23" t="s">
        <v>197</v>
      </c>
      <c r="E37" s="29">
        <f t="shared" si="1"/>
        <v>-10217.962172957881</v>
      </c>
      <c r="F37" s="15">
        <f t="shared" si="2"/>
        <v>-10218</v>
      </c>
      <c r="G37" s="29">
        <f t="shared" si="3"/>
        <v>1.7506200005300343E-2</v>
      </c>
      <c r="H37" s="29">
        <f t="shared" si="4"/>
        <v>1.7506200005300343E-2</v>
      </c>
      <c r="O37" s="29">
        <f t="shared" si="5"/>
        <v>4.2407887349872164E-2</v>
      </c>
      <c r="P37" s="30">
        <f t="shared" si="6"/>
        <v>21829.966</v>
      </c>
      <c r="Q37" s="29">
        <f t="shared" si="7"/>
        <v>6.2009403260680838E-4</v>
      </c>
      <c r="U37" s="29">
        <f t="shared" si="8"/>
        <v>1.7506200005300343E-2</v>
      </c>
    </row>
    <row r="38" spans="1:22" s="29" customFormat="1">
      <c r="A38" s="20" t="s">
        <v>196</v>
      </c>
      <c r="B38" s="19"/>
      <c r="C38" s="23">
        <v>36899.366000000002</v>
      </c>
      <c r="D38" s="23" t="s">
        <v>197</v>
      </c>
      <c r="E38" s="29">
        <f t="shared" si="1"/>
        <v>-10107.978484684063</v>
      </c>
      <c r="F38" s="15">
        <f t="shared" si="2"/>
        <v>-10108</v>
      </c>
      <c r="G38" s="29">
        <f t="shared" si="3"/>
        <v>9.9572000035550445E-3</v>
      </c>
      <c r="H38" s="29">
        <f t="shared" si="4"/>
        <v>9.9572000035550445E-3</v>
      </c>
      <c r="O38" s="29">
        <f t="shared" si="5"/>
        <v>4.218036214799132E-2</v>
      </c>
      <c r="P38" s="30">
        <f t="shared" si="6"/>
        <v>21880.866000000002</v>
      </c>
      <c r="Q38" s="29">
        <f t="shared" si="7"/>
        <v>1.038332178586631E-3</v>
      </c>
      <c r="U38" s="29">
        <f t="shared" si="8"/>
        <v>9.9572000035550445E-3</v>
      </c>
    </row>
    <row r="39" spans="1:22" s="29" customFormat="1">
      <c r="A39" t="s">
        <v>286</v>
      </c>
      <c r="B39" s="16" t="s">
        <v>89</v>
      </c>
      <c r="C39" s="24">
        <v>39056.455000000002</v>
      </c>
      <c r="D39" t="s">
        <v>197</v>
      </c>
      <c r="E39" s="29">
        <f t="shared" si="1"/>
        <v>-5446.9842969654592</v>
      </c>
      <c r="F39" s="15">
        <f t="shared" si="2"/>
        <v>-5447</v>
      </c>
      <c r="G39" s="29">
        <f t="shared" si="3"/>
        <v>7.2673000031500123E-3</v>
      </c>
      <c r="H39" s="29">
        <f t="shared" si="4"/>
        <v>7.2673000031500123E-3</v>
      </c>
      <c r="O39" s="29">
        <f t="shared" si="5"/>
        <v>3.1460939871164162E-2</v>
      </c>
      <c r="P39" s="30">
        <f t="shared" si="6"/>
        <v>24037.955000000002</v>
      </c>
      <c r="Q39" s="29">
        <f t="shared" si="7"/>
        <v>5.8533221006316374E-4</v>
      </c>
      <c r="R39" s="4"/>
      <c r="S39" s="32"/>
      <c r="U39"/>
      <c r="V39"/>
    </row>
    <row r="40" spans="1:22" s="29" customFormat="1">
      <c r="A40" t="s">
        <v>286</v>
      </c>
      <c r="B40" s="16" t="s">
        <v>89</v>
      </c>
      <c r="C40" s="24">
        <v>39057.385999999999</v>
      </c>
      <c r="D40" t="s">
        <v>197</v>
      </c>
      <c r="E40" s="29">
        <f t="shared" si="1"/>
        <v>-5444.9726110365282</v>
      </c>
      <c r="F40" s="15">
        <f t="shared" si="2"/>
        <v>-5445</v>
      </c>
      <c r="G40" s="29">
        <f t="shared" si="3"/>
        <v>1.267550000193296E-2</v>
      </c>
      <c r="H40" s="29">
        <f t="shared" si="4"/>
        <v>1.267550000193296E-2</v>
      </c>
      <c r="O40" s="29">
        <f t="shared" si="5"/>
        <v>3.1455887922594107E-2</v>
      </c>
      <c r="P40" s="30">
        <f t="shared" si="6"/>
        <v>24038.885999999999</v>
      </c>
      <c r="Q40" s="29">
        <f t="shared" si="7"/>
        <v>3.5270297045051513E-4</v>
      </c>
      <c r="R40" s="4"/>
      <c r="S40" s="32"/>
      <c r="U40"/>
      <c r="V40"/>
    </row>
    <row r="41" spans="1:22" s="29" customFormat="1">
      <c r="A41" t="s">
        <v>286</v>
      </c>
      <c r="B41" s="16" t="s">
        <v>89</v>
      </c>
      <c r="C41" s="24">
        <v>39088.398999999998</v>
      </c>
      <c r="D41" t="s">
        <v>197</v>
      </c>
      <c r="E41" s="29">
        <f t="shared" si="1"/>
        <v>-5377.9603492597953</v>
      </c>
      <c r="F41" s="15">
        <f t="shared" si="2"/>
        <v>-5378</v>
      </c>
      <c r="G41" s="29">
        <f t="shared" si="3"/>
        <v>1.8350199999986216E-2</v>
      </c>
      <c r="H41" s="29">
        <f t="shared" si="4"/>
        <v>1.8350199999986216E-2</v>
      </c>
      <c r="O41" s="29">
        <f t="shared" si="5"/>
        <v>3.1286423422960917E-2</v>
      </c>
      <c r="P41" s="30">
        <f t="shared" si="6"/>
        <v>24069.898999999998</v>
      </c>
      <c r="Q41" s="29">
        <f t="shared" si="7"/>
        <v>1.6734587644911929E-4</v>
      </c>
      <c r="R41" s="4"/>
      <c r="S41" s="32"/>
      <c r="U41"/>
      <c r="V41"/>
    </row>
    <row r="42" spans="1:22" s="29" customFormat="1">
      <c r="A42" t="s">
        <v>286</v>
      </c>
      <c r="B42" s="16" t="s">
        <v>90</v>
      </c>
      <c r="C42" s="24">
        <v>39387.580999999998</v>
      </c>
      <c r="D42" t="s">
        <v>197</v>
      </c>
      <c r="E42" s="29">
        <f t="shared" si="1"/>
        <v>-4731.4939479800933</v>
      </c>
      <c r="F42" s="15">
        <f t="shared" si="2"/>
        <v>-4731.5</v>
      </c>
      <c r="G42" s="29">
        <f t="shared" si="3"/>
        <v>2.8008500012219884E-3</v>
      </c>
      <c r="H42" s="29">
        <f t="shared" si="4"/>
        <v>2.8008500012219884E-3</v>
      </c>
      <c r="O42" s="29">
        <f t="shared" si="5"/>
        <v>2.9628844794591214E-2</v>
      </c>
      <c r="P42" s="30">
        <f t="shared" si="6"/>
        <v>24369.080999999998</v>
      </c>
      <c r="Q42" s="29">
        <f t="shared" si="7"/>
        <v>7.1974130463304631E-4</v>
      </c>
      <c r="R42" s="4"/>
      <c r="S42" s="32"/>
      <c r="U42"/>
      <c r="V42"/>
    </row>
    <row r="43" spans="1:22" s="29" customFormat="1">
      <c r="A43" t="s">
        <v>286</v>
      </c>
      <c r="B43" s="16" t="s">
        <v>90</v>
      </c>
      <c r="C43" s="24">
        <v>39389.442000000003</v>
      </c>
      <c r="D43" t="s">
        <v>197</v>
      </c>
      <c r="E43" s="29">
        <f t="shared" si="1"/>
        <v>-4727.4727369019392</v>
      </c>
      <c r="F43" s="15">
        <f t="shared" si="2"/>
        <v>-4727.5</v>
      </c>
      <c r="G43" s="29">
        <f t="shared" si="3"/>
        <v>1.2617250002222136E-2</v>
      </c>
      <c r="H43" s="29">
        <f t="shared" si="4"/>
        <v>1.2617250002222136E-2</v>
      </c>
      <c r="O43" s="29">
        <f t="shared" si="5"/>
        <v>2.9618462886726826E-2</v>
      </c>
      <c r="P43" s="30">
        <f t="shared" si="6"/>
        <v>24370.942000000003</v>
      </c>
      <c r="Q43" s="29">
        <f t="shared" si="7"/>
        <v>2.8904123954424829E-4</v>
      </c>
      <c r="R43" s="4"/>
      <c r="S43" s="32"/>
      <c r="U43"/>
      <c r="V43"/>
    </row>
    <row r="44" spans="1:22" s="29" customFormat="1">
      <c r="A44" t="s">
        <v>286</v>
      </c>
      <c r="B44" s="16" t="s">
        <v>89</v>
      </c>
      <c r="C44" s="24">
        <v>39443.341</v>
      </c>
      <c r="D44" t="s">
        <v>197</v>
      </c>
      <c r="E44" s="29">
        <f t="shared" si="1"/>
        <v>-4611.0088702168678</v>
      </c>
      <c r="F44" s="15">
        <f t="shared" si="2"/>
        <v>-4611</v>
      </c>
      <c r="G44" s="29">
        <f t="shared" si="3"/>
        <v>-4.1051000007428229E-3</v>
      </c>
      <c r="H44" s="29">
        <f t="shared" si="4"/>
        <v>-4.1051000007428229E-3</v>
      </c>
      <c r="O44" s="29">
        <f t="shared" si="5"/>
        <v>2.9315408943684812E-2</v>
      </c>
      <c r="P44" s="30">
        <f t="shared" si="6"/>
        <v>24424.841</v>
      </c>
      <c r="Q44" s="29">
        <f t="shared" si="7"/>
        <v>1.1169304181045676E-3</v>
      </c>
      <c r="R44" s="4"/>
      <c r="S44" s="32"/>
      <c r="U44"/>
      <c r="V44"/>
    </row>
    <row r="45" spans="1:22" s="29" customFormat="1">
      <c r="A45" t="s">
        <v>286</v>
      </c>
      <c r="B45" s="16" t="s">
        <v>89</v>
      </c>
      <c r="C45" s="24">
        <v>40151.432000000001</v>
      </c>
      <c r="D45" t="s">
        <v>197</v>
      </c>
      <c r="E45" s="29">
        <f t="shared" si="1"/>
        <v>-3080.9801901875062</v>
      </c>
      <c r="F45" s="15">
        <f t="shared" si="2"/>
        <v>-3081</v>
      </c>
      <c r="G45" s="29">
        <f t="shared" si="3"/>
        <v>9.1679000033764169E-3</v>
      </c>
      <c r="H45" s="29">
        <f t="shared" si="4"/>
        <v>9.1679000033764169E-3</v>
      </c>
      <c r="O45" s="29">
        <f t="shared" si="5"/>
        <v>2.5213204835730234E-2</v>
      </c>
      <c r="P45" s="30">
        <f t="shared" si="6"/>
        <v>25132.932000000001</v>
      </c>
      <c r="Q45" s="29">
        <f t="shared" si="7"/>
        <v>2.5745180716315675E-4</v>
      </c>
      <c r="R45" s="4"/>
      <c r="S45" s="32"/>
      <c r="U45"/>
      <c r="V45"/>
    </row>
    <row r="46" spans="1:22" s="29" customFormat="1">
      <c r="A46" t="s">
        <v>286</v>
      </c>
      <c r="B46" s="16" t="s">
        <v>90</v>
      </c>
      <c r="C46" s="24">
        <v>40483.478000000003</v>
      </c>
      <c r="D46" t="s">
        <v>197</v>
      </c>
      <c r="E46" s="29">
        <f t="shared" si="1"/>
        <v>-2363.5019238502241</v>
      </c>
      <c r="F46" s="15">
        <f t="shared" si="2"/>
        <v>-2363.5</v>
      </c>
      <c r="G46" s="29">
        <f t="shared" si="3"/>
        <v>-8.9034999837167561E-4</v>
      </c>
      <c r="H46" s="29">
        <f t="shared" si="4"/>
        <v>-8.9034999837167561E-4</v>
      </c>
      <c r="O46" s="29">
        <f t="shared" si="5"/>
        <v>2.3211246146617192E-2</v>
      </c>
      <c r="P46" s="30">
        <f t="shared" si="6"/>
        <v>25464.978000000003</v>
      </c>
      <c r="Q46" s="29">
        <f t="shared" si="7"/>
        <v>5.8088693673614229E-4</v>
      </c>
      <c r="R46" s="4"/>
      <c r="S46" s="32"/>
      <c r="U46"/>
      <c r="V46"/>
    </row>
    <row r="47" spans="1:22" s="29" customFormat="1">
      <c r="A47" s="20" t="s">
        <v>100</v>
      </c>
      <c r="B47" s="119" t="s">
        <v>90</v>
      </c>
      <c r="C47" s="20">
        <v>41509.493000000002</v>
      </c>
      <c r="D47" s="23" t="s">
        <v>198</v>
      </c>
      <c r="E47" s="29">
        <f t="shared" si="1"/>
        <v>-146.5095088353126</v>
      </c>
      <c r="F47" s="15">
        <f t="shared" si="2"/>
        <v>-146.5</v>
      </c>
      <c r="G47" s="29">
        <f t="shared" si="3"/>
        <v>-4.400649995659478E-3</v>
      </c>
      <c r="K47" s="29">
        <f t="shared" ref="K47:K54" si="9">G47</f>
        <v>-4.400649995659478E-3</v>
      </c>
      <c r="O47" s="29">
        <f t="shared" si="5"/>
        <v>1.6709862513975302E-2</v>
      </c>
      <c r="P47" s="30">
        <f t="shared" si="6"/>
        <v>26490.993000000002</v>
      </c>
      <c r="Q47" s="29">
        <f t="shared" si="7"/>
        <v>4.4565373841944653E-4</v>
      </c>
      <c r="V47" s="29">
        <f>G47+R47</f>
        <v>-4.400649995659478E-3</v>
      </c>
    </row>
    <row r="48" spans="1:22" s="29" customFormat="1">
      <c r="A48" s="20" t="s">
        <v>100</v>
      </c>
      <c r="B48" s="119" t="s">
        <v>90</v>
      </c>
      <c r="C48" s="20">
        <v>41509.4954</v>
      </c>
      <c r="D48" s="23" t="s">
        <v>198</v>
      </c>
      <c r="E48" s="29">
        <f t="shared" si="1"/>
        <v>-146.50432296396505</v>
      </c>
      <c r="F48" s="15">
        <f t="shared" si="2"/>
        <v>-146.5</v>
      </c>
      <c r="G48" s="29">
        <f t="shared" si="3"/>
        <v>-2.0006499980809167E-3</v>
      </c>
      <c r="K48" s="29">
        <f t="shared" si="9"/>
        <v>-2.0006499980809167E-3</v>
      </c>
      <c r="O48" s="29">
        <f t="shared" si="5"/>
        <v>1.6709862513975302E-2</v>
      </c>
      <c r="P48" s="30">
        <f t="shared" si="6"/>
        <v>26490.9954</v>
      </c>
      <c r="Q48" s="29">
        <f t="shared" si="7"/>
        <v>3.5008327846381234E-4</v>
      </c>
      <c r="R48"/>
      <c r="S48" s="32"/>
      <c r="U48" s="29">
        <f>G48+R48</f>
        <v>-2.0006499980809167E-3</v>
      </c>
      <c r="V48"/>
    </row>
    <row r="49" spans="1:34" s="29" customFormat="1">
      <c r="A49" s="20" t="s">
        <v>100</v>
      </c>
      <c r="B49" s="119" t="s">
        <v>89</v>
      </c>
      <c r="C49" s="20">
        <v>41512.504399999998</v>
      </c>
      <c r="D49" s="23" t="s">
        <v>198</v>
      </c>
      <c r="E49" s="29">
        <f t="shared" si="1"/>
        <v>-140.00253675540486</v>
      </c>
      <c r="F49" s="15">
        <f t="shared" si="2"/>
        <v>-140</v>
      </c>
      <c r="G49" s="29">
        <f t="shared" si="3"/>
        <v>-1.1739999972633086E-3</v>
      </c>
      <c r="K49" s="29">
        <f t="shared" si="9"/>
        <v>-1.1739999972633086E-3</v>
      </c>
      <c r="O49" s="29">
        <f t="shared" si="5"/>
        <v>1.6690100192325297E-2</v>
      </c>
      <c r="P49" s="30">
        <f t="shared" si="6"/>
        <v>26494.004399999998</v>
      </c>
      <c r="Q49" s="29">
        <f t="shared" si="7"/>
        <v>3.1912607558365965E-4</v>
      </c>
      <c r="R49"/>
      <c r="S49" s="32"/>
      <c r="U49" s="29">
        <f>G49+R49</f>
        <v>-1.1739999972633086E-3</v>
      </c>
      <c r="V49"/>
    </row>
    <row r="50" spans="1:34" s="29" customFormat="1">
      <c r="A50" s="31" t="s">
        <v>100</v>
      </c>
      <c r="B50" s="120" t="s">
        <v>89</v>
      </c>
      <c r="C50" s="22">
        <v>41512.5049</v>
      </c>
      <c r="D50" s="23" t="s">
        <v>198</v>
      </c>
      <c r="E50" s="29">
        <f t="shared" si="1"/>
        <v>-140.00145636553555</v>
      </c>
      <c r="F50" s="15">
        <f t="shared" si="2"/>
        <v>-140</v>
      </c>
      <c r="G50" s="29">
        <f t="shared" si="3"/>
        <v>-6.739999953424558E-4</v>
      </c>
      <c r="K50" s="29">
        <f t="shared" si="9"/>
        <v>-6.739999953424558E-4</v>
      </c>
      <c r="O50" s="29">
        <f t="shared" si="5"/>
        <v>1.6690100192325297E-2</v>
      </c>
      <c r="P50" s="30">
        <f t="shared" si="6"/>
        <v>26494.0049</v>
      </c>
      <c r="Q50" s="29">
        <f t="shared" si="7"/>
        <v>3.0151197532736333E-4</v>
      </c>
      <c r="V50" s="29">
        <f>G50+R50</f>
        <v>-6.739999953424558E-4</v>
      </c>
    </row>
    <row r="51" spans="1:34" s="29" customFormat="1">
      <c r="A51" s="20" t="s">
        <v>100</v>
      </c>
      <c r="B51" s="119" t="s">
        <v>89</v>
      </c>
      <c r="C51" s="20">
        <v>41567.5746</v>
      </c>
      <c r="D51" s="23" t="s">
        <v>198</v>
      </c>
      <c r="E51" s="29">
        <f t="shared" si="1"/>
        <v>-21.007964850161255</v>
      </c>
      <c r="F51" s="15">
        <f t="shared" si="2"/>
        <v>-21</v>
      </c>
      <c r="G51" s="29">
        <f t="shared" si="3"/>
        <v>-3.6860999971395358E-3</v>
      </c>
      <c r="K51" s="29">
        <f t="shared" si="9"/>
        <v>-3.6860999971395358E-3</v>
      </c>
      <c r="O51" s="29">
        <f t="shared" si="5"/>
        <v>1.632757334229051E-2</v>
      </c>
      <c r="P51" s="30">
        <f t="shared" si="6"/>
        <v>26549.0746</v>
      </c>
      <c r="Q51" s="29">
        <f t="shared" si="7"/>
        <v>4.0054712053741302E-4</v>
      </c>
      <c r="R51"/>
      <c r="S51" s="32"/>
      <c r="U51" s="29">
        <f>G51+R51</f>
        <v>-3.6860999971395358E-3</v>
      </c>
      <c r="V51"/>
    </row>
    <row r="52" spans="1:34" s="29" customFormat="1">
      <c r="A52" s="31" t="s">
        <v>100</v>
      </c>
      <c r="B52" s="120" t="s">
        <v>89</v>
      </c>
      <c r="C52" s="22">
        <v>41567.576099999998</v>
      </c>
      <c r="D52" s="23" t="s">
        <v>198</v>
      </c>
      <c r="E52" s="29">
        <f t="shared" si="1"/>
        <v>-21.004723680569029</v>
      </c>
      <c r="F52" s="15">
        <f t="shared" si="2"/>
        <v>-21</v>
      </c>
      <c r="G52" s="29">
        <f t="shared" si="3"/>
        <v>-2.186099998652935E-3</v>
      </c>
      <c r="K52" s="29">
        <f t="shared" si="9"/>
        <v>-2.186099998652935E-3</v>
      </c>
      <c r="O52" s="29">
        <f t="shared" si="5"/>
        <v>1.632757334229051E-2</v>
      </c>
      <c r="P52" s="30">
        <f t="shared" si="6"/>
        <v>26549.076099999998</v>
      </c>
      <c r="Q52" s="29">
        <f t="shared" si="7"/>
        <v>3.4275610057516001E-4</v>
      </c>
      <c r="V52" s="29">
        <f>G52+R52</f>
        <v>-2.186099998652935E-3</v>
      </c>
    </row>
    <row r="53" spans="1:34" s="29" customFormat="1">
      <c r="A53" s="20" t="s">
        <v>100</v>
      </c>
      <c r="B53" s="120" t="s">
        <v>89</v>
      </c>
      <c r="C53" s="20">
        <v>41568.501199999999</v>
      </c>
      <c r="D53" s="23" t="s">
        <v>198</v>
      </c>
      <c r="E53" s="29">
        <f t="shared" si="1"/>
        <v>-19.005786352039575</v>
      </c>
      <c r="F53" s="15">
        <f t="shared" ref="F53:F84" si="10">ROUND(2*E53,0)/2</f>
        <v>-19</v>
      </c>
      <c r="G53" s="29">
        <f t="shared" si="3"/>
        <v>-2.6778999963426031E-3</v>
      </c>
      <c r="K53" s="29">
        <f t="shared" si="9"/>
        <v>-2.6778999963426031E-3</v>
      </c>
      <c r="O53" s="29">
        <f t="shared" si="5"/>
        <v>1.6321468716686299E-2</v>
      </c>
      <c r="P53" s="30">
        <f t="shared" si="6"/>
        <v>26550.001199999999</v>
      </c>
      <c r="Q53" s="29">
        <f t="shared" si="7"/>
        <v>3.6097601149362153E-4</v>
      </c>
      <c r="V53" s="29">
        <f>G53+R53</f>
        <v>-2.6778999963426031E-3</v>
      </c>
    </row>
    <row r="54" spans="1:34" s="29" customFormat="1">
      <c r="A54" s="20" t="s">
        <v>100</v>
      </c>
      <c r="B54" s="119" t="s">
        <v>89</v>
      </c>
      <c r="C54" s="20">
        <v>41568.501600000003</v>
      </c>
      <c r="D54" s="23" t="s">
        <v>198</v>
      </c>
      <c r="E54" s="29">
        <f t="shared" si="1"/>
        <v>-19.004922040137835</v>
      </c>
      <c r="F54" s="15">
        <f t="shared" si="10"/>
        <v>-19</v>
      </c>
      <c r="G54" s="29">
        <f t="shared" si="3"/>
        <v>-2.2778999918955378E-3</v>
      </c>
      <c r="K54" s="29">
        <f t="shared" si="9"/>
        <v>-2.2778999918955378E-3</v>
      </c>
      <c r="O54" s="29">
        <f t="shared" si="5"/>
        <v>1.6321468716686299E-2</v>
      </c>
      <c r="P54" s="30">
        <f t="shared" si="6"/>
        <v>26550.001600000003</v>
      </c>
      <c r="Q54" s="29">
        <f t="shared" si="7"/>
        <v>3.4593651635777319E-4</v>
      </c>
      <c r="R54"/>
      <c r="S54" s="32"/>
      <c r="U54" s="29">
        <f>G54+R54</f>
        <v>-2.2778999918955378E-3</v>
      </c>
      <c r="V54"/>
    </row>
    <row r="55" spans="1:34" s="29" customFormat="1">
      <c r="A55" s="31" t="s">
        <v>23</v>
      </c>
      <c r="B55" s="120"/>
      <c r="C55" s="22">
        <v>41577.296999999999</v>
      </c>
      <c r="D55" s="23" t="s">
        <v>198</v>
      </c>
      <c r="E55" s="29">
        <f t="shared" si="1"/>
        <v>0</v>
      </c>
      <c r="F55" s="15">
        <f t="shared" si="10"/>
        <v>0</v>
      </c>
      <c r="G55" s="29">
        <f t="shared" si="3"/>
        <v>0</v>
      </c>
      <c r="J55" s="29">
        <f>G55</f>
        <v>0</v>
      </c>
      <c r="O55" s="29">
        <f t="shared" si="5"/>
        <v>1.6263455421339012E-2</v>
      </c>
      <c r="P55" s="30">
        <f t="shared" si="6"/>
        <v>26558.796999999999</v>
      </c>
      <c r="Q55" s="29">
        <f t="shared" si="7"/>
        <v>2.6449998224188127E-4</v>
      </c>
      <c r="U55" s="29">
        <f>G55+R55</f>
        <v>0</v>
      </c>
    </row>
    <row r="56" spans="1:34" s="29" customFormat="1">
      <c r="A56" s="20" t="s">
        <v>100</v>
      </c>
      <c r="B56" s="119" t="s">
        <v>90</v>
      </c>
      <c r="C56" s="20">
        <v>41577.527800000003</v>
      </c>
      <c r="D56" s="23" t="s">
        <v>198</v>
      </c>
      <c r="E56" s="29">
        <f t="shared" si="1"/>
        <v>0.49870796177066307</v>
      </c>
      <c r="F56" s="15">
        <f t="shared" si="10"/>
        <v>0.5</v>
      </c>
      <c r="G56" s="29">
        <f t="shared" si="3"/>
        <v>-5.9794999833684415E-4</v>
      </c>
      <c r="K56" s="29">
        <f>G56</f>
        <v>-5.9794999833684415E-4</v>
      </c>
      <c r="O56" s="29">
        <f t="shared" si="5"/>
        <v>1.626192828278214E-2</v>
      </c>
      <c r="P56" s="30">
        <f t="shared" si="6"/>
        <v>26559.027800000003</v>
      </c>
      <c r="Q56" s="29">
        <f t="shared" si="7"/>
        <v>2.8425549565414763E-4</v>
      </c>
      <c r="R56"/>
      <c r="S56" s="32"/>
      <c r="U56"/>
      <c r="V56" s="29">
        <f>G56+R56</f>
        <v>-5.9794999833684415E-4</v>
      </c>
    </row>
    <row r="57" spans="1:34" s="29" customFormat="1">
      <c r="A57" s="31" t="s">
        <v>100</v>
      </c>
      <c r="B57" s="32" t="s">
        <v>90</v>
      </c>
      <c r="C57" s="33">
        <v>41577.528200000001</v>
      </c>
      <c r="D57" s="23" t="s">
        <v>198</v>
      </c>
      <c r="E57" s="29">
        <f t="shared" si="1"/>
        <v>0.49957227365668261</v>
      </c>
      <c r="F57" s="15">
        <f t="shared" si="10"/>
        <v>0.5</v>
      </c>
      <c r="G57" s="29">
        <f t="shared" si="3"/>
        <v>-1.9795000116573647E-4</v>
      </c>
      <c r="K57" s="29">
        <f>G57</f>
        <v>-1.9795000116573647E-4</v>
      </c>
      <c r="O57" s="29">
        <f t="shared" si="5"/>
        <v>1.626192828278214E-2</v>
      </c>
      <c r="P57" s="30">
        <f t="shared" si="6"/>
        <v>26559.028200000001</v>
      </c>
      <c r="Q57" s="29">
        <f t="shared" si="7"/>
        <v>2.7092759312237886E-4</v>
      </c>
      <c r="R57" s="101"/>
      <c r="U57" s="29">
        <f>G57+R57</f>
        <v>-1.9795000116573647E-4</v>
      </c>
    </row>
    <row r="58" spans="1:34">
      <c r="A58" s="31" t="s">
        <v>58</v>
      </c>
      <c r="B58" s="32"/>
      <c r="C58" s="33">
        <v>41595.343999999997</v>
      </c>
      <c r="D58" s="33" t="s">
        <v>200</v>
      </c>
      <c r="E58" s="29">
        <f t="shared" si="1"/>
        <v>38.995591793269263</v>
      </c>
      <c r="F58" s="15">
        <f t="shared" si="10"/>
        <v>39</v>
      </c>
      <c r="G58" s="29">
        <f t="shared" si="3"/>
        <v>-2.040100000158418E-3</v>
      </c>
      <c r="H58" s="29"/>
      <c r="I58" s="29">
        <f>G58</f>
        <v>-2.040100000158418E-3</v>
      </c>
      <c r="J58" s="29"/>
      <c r="K58" s="29"/>
      <c r="L58" s="29"/>
      <c r="M58" s="29"/>
      <c r="N58" s="29"/>
      <c r="O58" s="29">
        <f t="shared" si="5"/>
        <v>1.6144265788867535E-2</v>
      </c>
      <c r="P58" s="30">
        <f t="shared" si="6"/>
        <v>26576.843999999997</v>
      </c>
      <c r="Q58" s="29">
        <f t="shared" si="7"/>
        <v>3.3067115914909748E-4</v>
      </c>
      <c r="R58" s="101">
        <v>-2.040100000158418E-3</v>
      </c>
      <c r="S58" s="29"/>
      <c r="T58" s="29"/>
      <c r="U58" s="29">
        <f>G58+R58</f>
        <v>-4.0802000003168359E-3</v>
      </c>
      <c r="V58" s="29"/>
      <c r="X58" s="17">
        <v>687</v>
      </c>
      <c r="Y58" s="16">
        <v>1.9E-3</v>
      </c>
      <c r="Z58" t="s">
        <v>263</v>
      </c>
      <c r="AB58" t="s">
        <v>264</v>
      </c>
    </row>
    <row r="59" spans="1:34">
      <c r="A59" t="s">
        <v>286</v>
      </c>
      <c r="B59" s="16" t="s">
        <v>89</v>
      </c>
      <c r="C59" s="24">
        <v>41595.349000000002</v>
      </c>
      <c r="D59" t="s">
        <v>197</v>
      </c>
      <c r="E59" s="29">
        <f t="shared" si="1"/>
        <v>39.006395691930976</v>
      </c>
      <c r="F59" s="15">
        <f t="shared" si="10"/>
        <v>39</v>
      </c>
      <c r="G59" s="29">
        <f t="shared" si="3"/>
        <v>2.9599000044981949E-3</v>
      </c>
      <c r="H59" s="29">
        <f>G59</f>
        <v>2.9599000044981949E-3</v>
      </c>
      <c r="I59" s="29"/>
      <c r="J59" s="29"/>
      <c r="K59" s="29"/>
      <c r="L59" s="29"/>
      <c r="M59" s="29"/>
      <c r="N59" s="29"/>
      <c r="O59" s="29">
        <f t="shared" si="5"/>
        <v>1.6144265788867535E-2</v>
      </c>
      <c r="P59" s="30">
        <f t="shared" si="6"/>
        <v>26576.849000000002</v>
      </c>
      <c r="Q59" s="29">
        <f t="shared" si="7"/>
        <v>1.7382750113604896E-4</v>
      </c>
      <c r="R59" s="4"/>
      <c r="S59" s="32"/>
      <c r="T59" s="29"/>
      <c r="X59" s="17">
        <v>18243</v>
      </c>
      <c r="Y59" s="16">
        <v>5.0000000000000001E-4</v>
      </c>
      <c r="Z59" t="s">
        <v>263</v>
      </c>
      <c r="AB59" t="s">
        <v>277</v>
      </c>
    </row>
    <row r="60" spans="1:34">
      <c r="A60" t="s">
        <v>286</v>
      </c>
      <c r="B60" s="16" t="s">
        <v>89</v>
      </c>
      <c r="C60" s="24">
        <v>41596.277999999998</v>
      </c>
      <c r="D60" t="s">
        <v>197</v>
      </c>
      <c r="E60" s="29">
        <f t="shared" si="1"/>
        <v>41.013760061400212</v>
      </c>
      <c r="F60" s="15">
        <f t="shared" si="10"/>
        <v>41</v>
      </c>
      <c r="G60" s="29">
        <f t="shared" si="3"/>
        <v>6.3681000028736889E-3</v>
      </c>
      <c r="H60" s="29">
        <f>G60</f>
        <v>6.3681000028736889E-3</v>
      </c>
      <c r="I60" s="29"/>
      <c r="J60" s="29"/>
      <c r="K60" s="29"/>
      <c r="L60" s="29"/>
      <c r="M60" s="29"/>
      <c r="N60" s="29"/>
      <c r="O60" s="29">
        <f t="shared" si="5"/>
        <v>1.6138149522898038E-2</v>
      </c>
      <c r="P60" s="30">
        <f t="shared" si="6"/>
        <v>26577.777999999998</v>
      </c>
      <c r="Q60" s="29">
        <f t="shared" si="7"/>
        <v>9.5453867623728026E-5</v>
      </c>
      <c r="R60" s="4"/>
      <c r="S60" s="32"/>
      <c r="T60" s="29"/>
    </row>
    <row r="61" spans="1:34">
      <c r="A61" t="s">
        <v>286</v>
      </c>
      <c r="B61" s="16" t="s">
        <v>90</v>
      </c>
      <c r="C61" s="24">
        <v>41598.366000000002</v>
      </c>
      <c r="D61" t="s">
        <v>197</v>
      </c>
      <c r="E61" s="29">
        <f t="shared" si="1"/>
        <v>45.525468138337317</v>
      </c>
      <c r="F61" s="15">
        <f t="shared" si="10"/>
        <v>45.5</v>
      </c>
      <c r="G61" s="29">
        <f t="shared" si="3"/>
        <v>1.178654999966966E-2</v>
      </c>
      <c r="H61" s="29">
        <f>G61</f>
        <v>1.178654999966966E-2</v>
      </c>
      <c r="I61" s="29"/>
      <c r="J61" s="29"/>
      <c r="K61" s="29"/>
      <c r="L61" s="29"/>
      <c r="M61" s="29"/>
      <c r="N61" s="29"/>
      <c r="O61" s="29">
        <f t="shared" si="5"/>
        <v>1.6124386505797152E-2</v>
      </c>
      <c r="P61" s="30">
        <f t="shared" si="6"/>
        <v>26579.866000000002</v>
      </c>
      <c r="Q61" s="29">
        <f t="shared" si="7"/>
        <v>1.8816825553892365E-5</v>
      </c>
      <c r="R61" s="4"/>
      <c r="S61" s="32"/>
      <c r="T61" s="29"/>
    </row>
    <row r="62" spans="1:34">
      <c r="A62" t="s">
        <v>286</v>
      </c>
      <c r="B62" s="16" t="s">
        <v>89</v>
      </c>
      <c r="C62" s="24">
        <v>41599.506000000001</v>
      </c>
      <c r="D62" t="s">
        <v>197</v>
      </c>
      <c r="E62" s="29">
        <f t="shared" si="1"/>
        <v>47.98875703091268</v>
      </c>
      <c r="F62" s="15">
        <f t="shared" si="10"/>
        <v>48</v>
      </c>
      <c r="G62" s="29">
        <f t="shared" si="3"/>
        <v>-5.2031999948667362E-3</v>
      </c>
      <c r="H62" s="29">
        <f>G62</f>
        <v>-5.2031999948667362E-3</v>
      </c>
      <c r="I62" s="29"/>
      <c r="J62" s="29"/>
      <c r="K62" s="29"/>
      <c r="L62" s="29"/>
      <c r="M62" s="29"/>
      <c r="N62" s="29"/>
      <c r="O62" s="29">
        <f t="shared" si="5"/>
        <v>1.6116739536408908E-2</v>
      </c>
      <c r="P62" s="30">
        <f t="shared" si="6"/>
        <v>26581.006000000001</v>
      </c>
      <c r="Q62" s="29">
        <f t="shared" si="7"/>
        <v>4.5453982161724994E-4</v>
      </c>
      <c r="R62" s="4"/>
      <c r="S62" s="32"/>
      <c r="T62" s="29"/>
    </row>
    <row r="63" spans="1:34">
      <c r="A63" s="31" t="s">
        <v>60</v>
      </c>
      <c r="B63" s="32"/>
      <c r="C63" s="33">
        <v>41657.358</v>
      </c>
      <c r="D63" s="33" t="s">
        <v>200</v>
      </c>
      <c r="E63" s="29">
        <f t="shared" si="1"/>
        <v>172.99418598998287</v>
      </c>
      <c r="F63" s="15">
        <f t="shared" si="10"/>
        <v>173</v>
      </c>
      <c r="G63" s="29"/>
      <c r="H63" s="29"/>
      <c r="I63" s="29"/>
      <c r="J63" s="29"/>
      <c r="K63" s="29"/>
      <c r="L63" s="29"/>
      <c r="M63" s="29"/>
      <c r="N63" s="29"/>
      <c r="O63" s="29">
        <f t="shared" si="5"/>
        <v>1.5733618073989517E-2</v>
      </c>
      <c r="P63" s="30">
        <f t="shared" si="6"/>
        <v>26638.858</v>
      </c>
      <c r="Q63" s="29">
        <f t="shared" si="7"/>
        <v>2.475467376981696E-4</v>
      </c>
      <c r="R63" s="101">
        <v>-2.6906999992206693E-3</v>
      </c>
      <c r="S63" s="29"/>
      <c r="T63" s="29"/>
      <c r="U63" s="29">
        <f>G63+R63</f>
        <v>-2.6906999992206693E-3</v>
      </c>
      <c r="V63" s="29"/>
    </row>
    <row r="64" spans="1:34" s="29" customFormat="1">
      <c r="A64" s="31" t="s">
        <v>60</v>
      </c>
      <c r="B64" s="32"/>
      <c r="C64" s="33">
        <v>41664.281999999999</v>
      </c>
      <c r="D64" s="33" t="s">
        <v>200</v>
      </c>
      <c r="E64" s="29">
        <f t="shared" si="1"/>
        <v>187.95542484278835</v>
      </c>
      <c r="F64" s="15">
        <f t="shared" si="10"/>
        <v>188</v>
      </c>
      <c r="O64" s="29">
        <f t="shared" si="5"/>
        <v>1.5687541645302925E-2</v>
      </c>
      <c r="P64" s="30">
        <f t="shared" si="6"/>
        <v>26645.781999999999</v>
      </c>
      <c r="Q64" s="29">
        <f t="shared" si="7"/>
        <v>2.4609896287311359E-4</v>
      </c>
      <c r="R64" s="101">
        <v>-2.0629200000257697E-2</v>
      </c>
      <c r="U64" s="29">
        <f>G64+R64</f>
        <v>-2.0629200000257697E-2</v>
      </c>
      <c r="AA64" s="29" t="s">
        <v>73</v>
      </c>
      <c r="AB64" s="29" t="s">
        <v>74</v>
      </c>
      <c r="AH64" s="29" t="s">
        <v>76</v>
      </c>
    </row>
    <row r="65" spans="1:34" s="29" customFormat="1">
      <c r="A65" s="31" t="s">
        <v>61</v>
      </c>
      <c r="B65" s="32"/>
      <c r="C65" s="33">
        <v>41930.400999999998</v>
      </c>
      <c r="D65" s="33" t="s">
        <v>200</v>
      </c>
      <c r="E65" s="29">
        <f t="shared" si="1"/>
        <v>762.97996589857291</v>
      </c>
      <c r="F65" s="15">
        <f t="shared" si="10"/>
        <v>763</v>
      </c>
      <c r="O65" s="29">
        <f t="shared" si="5"/>
        <v>1.3904824404301328E-2</v>
      </c>
      <c r="P65" s="30">
        <f t="shared" si="6"/>
        <v>26911.900999999998</v>
      </c>
      <c r="Q65" s="29">
        <f t="shared" si="7"/>
        <v>1.9334414171445378E-4</v>
      </c>
      <c r="R65" s="101">
        <v>-9.2717000006814487E-3</v>
      </c>
      <c r="U65" s="29">
        <f>G65+R65</f>
        <v>-9.2717000006814487E-3</v>
      </c>
      <c r="AA65" s="29" t="s">
        <v>73</v>
      </c>
      <c r="AB65" s="29" t="s">
        <v>59</v>
      </c>
      <c r="AH65" s="29" t="s">
        <v>76</v>
      </c>
    </row>
    <row r="66" spans="1:34" s="29" customFormat="1">
      <c r="A66" t="s">
        <v>286</v>
      </c>
      <c r="B66" s="16" t="s">
        <v>90</v>
      </c>
      <c r="C66" s="24">
        <v>41959.341999999997</v>
      </c>
      <c r="D66" t="s">
        <v>197</v>
      </c>
      <c r="E66" s="29">
        <f t="shared" si="1"/>
        <v>825.51509207406173</v>
      </c>
      <c r="F66" s="15">
        <f t="shared" si="10"/>
        <v>825.5</v>
      </c>
      <c r="G66" s="29">
        <f>C66-(C$7+F66*C$8)</f>
        <v>6.9845499965595081E-3</v>
      </c>
      <c r="H66" s="29">
        <f>G66</f>
        <v>6.9845499965595081E-3</v>
      </c>
      <c r="O66" s="29">
        <f t="shared" si="5"/>
        <v>1.3709118308630568E-2</v>
      </c>
      <c r="P66" s="30">
        <f t="shared" si="6"/>
        <v>26940.841999999997</v>
      </c>
      <c r="Q66" s="29">
        <f t="shared" si="7"/>
        <v>4.5219818983710231E-5</v>
      </c>
      <c r="R66" s="4"/>
      <c r="S66" s="32"/>
      <c r="U66"/>
      <c r="V66"/>
      <c r="AA66" s="29" t="s">
        <v>73</v>
      </c>
      <c r="AB66" s="29" t="s">
        <v>59</v>
      </c>
      <c r="AH66" s="29" t="s">
        <v>76</v>
      </c>
    </row>
    <row r="67" spans="1:34" s="29" customFormat="1">
      <c r="A67" t="s">
        <v>286</v>
      </c>
      <c r="B67" s="16" t="s">
        <v>89</v>
      </c>
      <c r="C67" s="24">
        <v>41980.398000000001</v>
      </c>
      <c r="D67" t="s">
        <v>197</v>
      </c>
      <c r="E67" s="29">
        <f t="shared" si="1"/>
        <v>871.01247007590689</v>
      </c>
      <c r="F67" s="15">
        <f t="shared" si="10"/>
        <v>871</v>
      </c>
      <c r="G67" s="29">
        <f>C67-(C$7+F67*C$8)</f>
        <v>5.7711000044946559E-3</v>
      </c>
      <c r="H67" s="29">
        <f>G67</f>
        <v>5.7711000044946559E-3</v>
      </c>
      <c r="O67" s="29">
        <f t="shared" si="5"/>
        <v>1.3566405934502996E-2</v>
      </c>
      <c r="P67" s="30">
        <f t="shared" si="6"/>
        <v>26961.898000000001</v>
      </c>
      <c r="Q67" s="29">
        <f t="shared" si="7"/>
        <v>6.0766794542423188E-5</v>
      </c>
      <c r="R67" s="4"/>
      <c r="S67" s="32"/>
      <c r="U67"/>
      <c r="V67"/>
      <c r="AA67" s="29" t="s">
        <v>73</v>
      </c>
      <c r="AB67" s="29" t="s">
        <v>74</v>
      </c>
      <c r="AH67" s="29" t="s">
        <v>76</v>
      </c>
    </row>
    <row r="68" spans="1:34" s="29" customFormat="1">
      <c r="A68" s="31" t="s">
        <v>62</v>
      </c>
      <c r="B68" s="32"/>
      <c r="C68" s="33">
        <v>41981.300999999999</v>
      </c>
      <c r="D68" s="33" t="s">
        <v>200</v>
      </c>
      <c r="E68" s="29">
        <f t="shared" si="1"/>
        <v>872.96365417239178</v>
      </c>
      <c r="F68" s="15">
        <f t="shared" si="10"/>
        <v>873</v>
      </c>
      <c r="O68" s="29">
        <f t="shared" si="5"/>
        <v>1.3560128255468181E-2</v>
      </c>
      <c r="P68" s="30">
        <f t="shared" si="6"/>
        <v>26962.800999999999</v>
      </c>
      <c r="Q68" s="29">
        <f t="shared" si="7"/>
        <v>1.8387707830474652E-4</v>
      </c>
      <c r="R68" s="101">
        <v>-1.6820700002426747E-2</v>
      </c>
      <c r="U68" s="29">
        <f>G68+R68</f>
        <v>-1.6820700002426747E-2</v>
      </c>
      <c r="AA68" s="29" t="s">
        <v>73</v>
      </c>
      <c r="AB68" s="29" t="s">
        <v>59</v>
      </c>
      <c r="AH68" s="29" t="s">
        <v>76</v>
      </c>
    </row>
    <row r="69" spans="1:34" s="29" customFormat="1">
      <c r="A69" t="s">
        <v>286</v>
      </c>
      <c r="B69" s="16" t="s">
        <v>89</v>
      </c>
      <c r="C69" s="24">
        <v>42036.385000000002</v>
      </c>
      <c r="D69" t="s">
        <v>197</v>
      </c>
      <c r="E69" s="29">
        <f t="shared" si="1"/>
        <v>991.98804483791537</v>
      </c>
      <c r="F69" s="15">
        <f t="shared" si="10"/>
        <v>992</v>
      </c>
      <c r="G69" s="29">
        <f>C69-(C$7+F69*C$8)</f>
        <v>-5.5327999943983741E-3</v>
      </c>
      <c r="H69" s="29">
        <f>G69</f>
        <v>-5.5327999943983741E-3</v>
      </c>
      <c r="O69" s="29">
        <f t="shared" si="5"/>
        <v>1.3185907979480913E-2</v>
      </c>
      <c r="P69" s="30">
        <f t="shared" si="6"/>
        <v>27017.885000000002</v>
      </c>
      <c r="Q69" s="29">
        <f t="shared" si="7"/>
        <v>3.50390028211372E-4</v>
      </c>
      <c r="R69" s="4"/>
      <c r="S69" s="32"/>
      <c r="U69"/>
      <c r="V69"/>
      <c r="AA69" s="29" t="s">
        <v>73</v>
      </c>
      <c r="AB69" s="29" t="s">
        <v>74</v>
      </c>
      <c r="AH69" s="29" t="s">
        <v>76</v>
      </c>
    </row>
    <row r="70" spans="1:34" s="29" customFormat="1">
      <c r="A70" s="31" t="s">
        <v>63</v>
      </c>
      <c r="B70" s="32" t="s">
        <v>90</v>
      </c>
      <c r="C70" s="33">
        <v>42369.351999999999</v>
      </c>
      <c r="D70" s="33" t="s">
        <v>200</v>
      </c>
      <c r="E70" s="29">
        <f t="shared" si="1"/>
        <v>1711.4563893068205</v>
      </c>
      <c r="F70" s="15">
        <f t="shared" si="10"/>
        <v>1711.5</v>
      </c>
      <c r="O70" s="29">
        <f t="shared" si="5"/>
        <v>1.0894029423831376E-2</v>
      </c>
      <c r="P70" s="30">
        <f t="shared" si="6"/>
        <v>27350.851999999999</v>
      </c>
      <c r="Q70" s="29">
        <f t="shared" si="7"/>
        <v>1.1867987708730378E-4</v>
      </c>
      <c r="R70" s="101">
        <v>-2.0182849999400787E-2</v>
      </c>
      <c r="U70" s="29">
        <f>G70+R70</f>
        <v>-2.0182849999400787E-2</v>
      </c>
      <c r="AA70" s="29" t="s">
        <v>79</v>
      </c>
      <c r="AH70" s="29" t="s">
        <v>76</v>
      </c>
    </row>
    <row r="71" spans="1:34" s="29" customFormat="1">
      <c r="A71" t="s">
        <v>287</v>
      </c>
      <c r="B71" s="16" t="s">
        <v>89</v>
      </c>
      <c r="C71" s="24">
        <v>42417.267</v>
      </c>
      <c r="D71" t="s">
        <v>246</v>
      </c>
      <c r="E71" s="29">
        <f t="shared" si="1"/>
        <v>1814.990150085602</v>
      </c>
      <c r="F71" s="15">
        <f t="shared" si="10"/>
        <v>1815</v>
      </c>
      <c r="G71" s="29">
        <f>C71-(C$7+F71*C$8)</f>
        <v>-4.5584999970742501E-3</v>
      </c>
      <c r="J71" s="29">
        <f>G71</f>
        <v>-4.5584999970742501E-3</v>
      </c>
      <c r="O71" s="29">
        <f t="shared" si="5"/>
        <v>1.0560211548607104E-2</v>
      </c>
      <c r="P71" s="30">
        <f t="shared" si="6"/>
        <v>27398.767</v>
      </c>
      <c r="Q71" s="29">
        <f t="shared" si="7"/>
        <v>2.2857543880151868E-4</v>
      </c>
      <c r="R71" s="4"/>
      <c r="S71" s="32"/>
      <c r="U71"/>
      <c r="V71"/>
      <c r="AC71" s="29">
        <v>9</v>
      </c>
      <c r="AE71" s="29" t="s">
        <v>57</v>
      </c>
      <c r="AH71" s="29" t="s">
        <v>59</v>
      </c>
    </row>
    <row r="72" spans="1:34" s="29" customFormat="1">
      <c r="A72" t="s">
        <v>286</v>
      </c>
      <c r="B72" s="16" t="s">
        <v>90</v>
      </c>
      <c r="C72" s="24">
        <v>42427.232000000004</v>
      </c>
      <c r="D72" t="s">
        <v>197</v>
      </c>
      <c r="E72" s="29">
        <f t="shared" si="1"/>
        <v>1836.5223200983521</v>
      </c>
      <c r="F72" s="15">
        <f t="shared" si="10"/>
        <v>1836.5</v>
      </c>
      <c r="G72" s="29">
        <f>C72-(C$7+F72*C$8)</f>
        <v>1.0329650001949631E-2</v>
      </c>
      <c r="H72" s="29">
        <f>G72</f>
        <v>1.0329650001949631E-2</v>
      </c>
      <c r="O72" s="29">
        <f t="shared" si="5"/>
        <v>1.0490737390937451E-2</v>
      </c>
      <c r="P72" s="30">
        <f t="shared" si="6"/>
        <v>27408.732000000004</v>
      </c>
      <c r="Q72" s="29">
        <f t="shared" si="7"/>
        <v>2.5949146890913271E-8</v>
      </c>
      <c r="R72" s="4"/>
      <c r="S72" s="32"/>
      <c r="U72"/>
      <c r="V72"/>
      <c r="AA72" s="29" t="s">
        <v>80</v>
      </c>
      <c r="AC72" s="29">
        <v>19</v>
      </c>
      <c r="AE72" s="29" t="s">
        <v>81</v>
      </c>
      <c r="AH72" s="29" t="s">
        <v>59</v>
      </c>
    </row>
    <row r="73" spans="1:34" s="29" customFormat="1">
      <c r="A73" s="31" t="s">
        <v>64</v>
      </c>
      <c r="B73" s="32" t="s">
        <v>90</v>
      </c>
      <c r="C73" s="33">
        <v>42427.267</v>
      </c>
      <c r="D73" s="33" t="s">
        <v>200</v>
      </c>
      <c r="E73" s="29">
        <f t="shared" si="1"/>
        <v>1836.5979473889056</v>
      </c>
      <c r="F73" s="15">
        <f t="shared" si="10"/>
        <v>1836.5</v>
      </c>
      <c r="O73" s="29">
        <f t="shared" si="5"/>
        <v>1.0490737390937451E-2</v>
      </c>
      <c r="P73" s="30">
        <f t="shared" si="6"/>
        <v>27408.767</v>
      </c>
      <c r="Q73" s="29">
        <f t="shared" si="7"/>
        <v>1.1005557100561312E-4</v>
      </c>
      <c r="R73" s="101">
        <v>4.5329649998166133E-2</v>
      </c>
      <c r="U73" s="29">
        <f>G73+R73</f>
        <v>4.5329649998166133E-2</v>
      </c>
      <c r="AC73" s="29">
        <v>5</v>
      </c>
      <c r="AE73" s="29" t="s">
        <v>57</v>
      </c>
      <c r="AH73" s="29" t="s">
        <v>59</v>
      </c>
    </row>
    <row r="74" spans="1:34" s="29" customFormat="1">
      <c r="A74" s="31" t="s">
        <v>65</v>
      </c>
      <c r="B74" s="32"/>
      <c r="C74" s="33">
        <v>42740.286</v>
      </c>
      <c r="D74" s="33" t="s">
        <v>200</v>
      </c>
      <c r="E74" s="29">
        <f t="shared" si="1"/>
        <v>2512.9630577971875</v>
      </c>
      <c r="F74" s="15">
        <f t="shared" si="10"/>
        <v>2513</v>
      </c>
      <c r="O74" s="29">
        <f t="shared" si="5"/>
        <v>8.2818226682730093E-3</v>
      </c>
      <c r="P74" s="30">
        <f t="shared" si="6"/>
        <v>27721.786</v>
      </c>
      <c r="Q74" s="29">
        <f t="shared" si="7"/>
        <v>6.8588586708720671E-5</v>
      </c>
      <c r="R74" s="101">
        <v>-1.7096700001275167E-2</v>
      </c>
      <c r="U74" s="29">
        <f>G74+R74</f>
        <v>-1.7096700001275167E-2</v>
      </c>
      <c r="AC74" s="29">
        <v>5</v>
      </c>
      <c r="AE74" s="29" t="s">
        <v>57</v>
      </c>
      <c r="AH74" s="29" t="s">
        <v>59</v>
      </c>
    </row>
    <row r="75" spans="1:34" s="29" customFormat="1">
      <c r="A75" t="s">
        <v>286</v>
      </c>
      <c r="B75" s="16" t="s">
        <v>89</v>
      </c>
      <c r="C75" s="24">
        <v>42740.311000000002</v>
      </c>
      <c r="D75" t="s">
        <v>197</v>
      </c>
      <c r="E75" s="29">
        <f t="shared" si="1"/>
        <v>2513.0170772904489</v>
      </c>
      <c r="F75" s="15">
        <f t="shared" si="10"/>
        <v>2513</v>
      </c>
      <c r="G75" s="29">
        <f>C75-(C$7+F75*C$8)</f>
        <v>7.9033000001800247E-3</v>
      </c>
      <c r="H75" s="29">
        <f>G75</f>
        <v>7.9033000001800247E-3</v>
      </c>
      <c r="O75" s="29">
        <f t="shared" si="5"/>
        <v>8.2818226682730093E-3</v>
      </c>
      <c r="P75" s="30">
        <f t="shared" si="6"/>
        <v>27721.811000000002</v>
      </c>
      <c r="Q75" s="29">
        <f t="shared" si="7"/>
        <v>1.4327941026023182E-7</v>
      </c>
      <c r="R75" s="4"/>
      <c r="S75" s="32"/>
      <c r="U75"/>
      <c r="V75"/>
      <c r="AC75" s="29">
        <v>7</v>
      </c>
      <c r="AE75" s="29" t="s">
        <v>57</v>
      </c>
      <c r="AH75" s="29" t="s">
        <v>59</v>
      </c>
    </row>
    <row r="76" spans="1:34" s="29" customFormat="1">
      <c r="A76" s="31" t="s">
        <v>66</v>
      </c>
      <c r="B76" s="32"/>
      <c r="C76" s="33">
        <v>42993.45</v>
      </c>
      <c r="D76" s="33" t="s">
        <v>200</v>
      </c>
      <c r="E76" s="29">
        <f t="shared" si="1"/>
        <v>3059.9946974465383</v>
      </c>
      <c r="F76" s="15">
        <f t="shared" si="10"/>
        <v>3060</v>
      </c>
      <c r="O76" s="29">
        <f t="shared" si="5"/>
        <v>6.4632928089137925E-3</v>
      </c>
      <c r="P76" s="30">
        <f t="shared" si="6"/>
        <v>27974.949999999997</v>
      </c>
      <c r="Q76" s="29">
        <f t="shared" si="7"/>
        <v>4.1774153933756743E-5</v>
      </c>
      <c r="R76" s="101">
        <v>-2.4540000013075769E-3</v>
      </c>
      <c r="U76" s="29">
        <f>G76+R76</f>
        <v>-2.4540000013075769E-3</v>
      </c>
      <c r="AC76" s="29">
        <v>9</v>
      </c>
      <c r="AE76" s="29" t="s">
        <v>57</v>
      </c>
      <c r="AH76" s="29" t="s">
        <v>59</v>
      </c>
    </row>
    <row r="77" spans="1:34" s="29" customFormat="1">
      <c r="A77" s="31" t="s">
        <v>68</v>
      </c>
      <c r="B77" s="32"/>
      <c r="C77" s="33">
        <v>43065.326000000001</v>
      </c>
      <c r="D77" s="33" t="s">
        <v>200</v>
      </c>
      <c r="E77" s="29">
        <f t="shared" si="1"/>
        <v>3215.3029013437722</v>
      </c>
      <c r="F77" s="15">
        <f t="shared" si="10"/>
        <v>3215.5</v>
      </c>
      <c r="O77" s="29">
        <f t="shared" si="5"/>
        <v>5.9410267513355583E-3</v>
      </c>
      <c r="P77" s="30">
        <f t="shared" si="6"/>
        <v>28046.826000000001</v>
      </c>
      <c r="Q77" s="29">
        <f t="shared" si="7"/>
        <v>3.5295798860084739E-5</v>
      </c>
      <c r="R77" s="101">
        <v>-9.1216449996863957E-2</v>
      </c>
      <c r="U77" s="29">
        <f>G77+R77</f>
        <v>-9.1216449996863957E-2</v>
      </c>
      <c r="AC77" s="29">
        <v>9</v>
      </c>
      <c r="AE77" s="29" t="s">
        <v>57</v>
      </c>
      <c r="AH77" s="29" t="s">
        <v>59</v>
      </c>
    </row>
    <row r="78" spans="1:34" s="29" customFormat="1">
      <c r="A78" s="31" t="s">
        <v>69</v>
      </c>
      <c r="B78" s="32"/>
      <c r="C78" s="33">
        <v>43069.357000000004</v>
      </c>
      <c r="D78" s="33" t="s">
        <v>200</v>
      </c>
      <c r="E78" s="29">
        <f t="shared" si="1"/>
        <v>3224.0130044367397</v>
      </c>
      <c r="F78" s="15">
        <f t="shared" si="10"/>
        <v>3224</v>
      </c>
      <c r="O78" s="29">
        <f t="shared" si="5"/>
        <v>5.9124108348156817E-3</v>
      </c>
      <c r="P78" s="30">
        <f t="shared" si="6"/>
        <v>28050.857000000004</v>
      </c>
      <c r="Q78" s="29">
        <f t="shared" si="7"/>
        <v>3.495660187964587E-5</v>
      </c>
      <c r="R78" s="101">
        <v>6.0184000030858442E-3</v>
      </c>
      <c r="U78" s="29">
        <f>G78+R78</f>
        <v>6.0184000030858442E-3</v>
      </c>
      <c r="AC78" s="29">
        <v>14</v>
      </c>
      <c r="AE78" s="29" t="s">
        <v>67</v>
      </c>
      <c r="AH78" s="29" t="s">
        <v>59</v>
      </c>
    </row>
    <row r="79" spans="1:34" s="29" customFormat="1">
      <c r="A79" t="s">
        <v>288</v>
      </c>
      <c r="B79" s="16" t="s">
        <v>89</v>
      </c>
      <c r="C79" s="24">
        <v>43094.347999999998</v>
      </c>
      <c r="D79" t="s">
        <v>246</v>
      </c>
      <c r="E79" s="29">
        <f t="shared" si="1"/>
        <v>3278.0130506774144</v>
      </c>
      <c r="F79" s="15">
        <f t="shared" si="10"/>
        <v>3278</v>
      </c>
      <c r="G79" s="29">
        <f>C79-(C$7+F79*C$8)</f>
        <v>6.0397999986889772E-3</v>
      </c>
      <c r="I79" s="29">
        <f>G79</f>
        <v>6.0397999986889772E-3</v>
      </c>
      <c r="O79" s="29">
        <f t="shared" si="5"/>
        <v>5.7304519078172494E-3</v>
      </c>
      <c r="P79" s="30">
        <f t="shared" si="6"/>
        <v>28075.847999999998</v>
      </c>
      <c r="Q79" s="29">
        <f t="shared" si="7"/>
        <v>9.5696241325982734E-8</v>
      </c>
      <c r="R79" s="4"/>
      <c r="S79" s="32"/>
      <c r="U79"/>
      <c r="V79"/>
      <c r="AC79" s="29">
        <v>10</v>
      </c>
      <c r="AE79" s="29" t="s">
        <v>67</v>
      </c>
      <c r="AH79" s="29" t="s">
        <v>59</v>
      </c>
    </row>
    <row r="80" spans="1:34" s="29" customFormat="1">
      <c r="A80" t="s">
        <v>289</v>
      </c>
      <c r="B80" s="16" t="s">
        <v>89</v>
      </c>
      <c r="C80" s="24">
        <v>43138.300999999999</v>
      </c>
      <c r="D80" t="s">
        <v>246</v>
      </c>
      <c r="E80" s="29">
        <f t="shared" si="1"/>
        <v>3372.9858021646278</v>
      </c>
      <c r="F80" s="15">
        <f t="shared" si="10"/>
        <v>3373</v>
      </c>
      <c r="G80" s="29">
        <f>C80-(C$7+F80*C$8)</f>
        <v>-6.5706999957910739E-3</v>
      </c>
      <c r="I80" s="29">
        <f>G80</f>
        <v>-6.5706999957910739E-3</v>
      </c>
      <c r="O80" s="29">
        <f t="shared" si="5"/>
        <v>5.4096524416460349E-3</v>
      </c>
      <c r="P80" s="30">
        <f t="shared" si="6"/>
        <v>28119.800999999999</v>
      </c>
      <c r="Q80" s="29">
        <f t="shared" si="7"/>
        <v>1.4352884452520527E-4</v>
      </c>
      <c r="R80" s="4"/>
      <c r="S80" s="32"/>
      <c r="U80"/>
      <c r="V80"/>
      <c r="AC80" s="29">
        <v>6</v>
      </c>
      <c r="AE80" s="29" t="s">
        <v>57</v>
      </c>
      <c r="AH80" s="29" t="s">
        <v>59</v>
      </c>
    </row>
    <row r="81" spans="1:34" s="29" customFormat="1">
      <c r="A81" t="s">
        <v>289</v>
      </c>
      <c r="B81" s="16" t="s">
        <v>89</v>
      </c>
      <c r="C81" s="24">
        <v>43175.324000000001</v>
      </c>
      <c r="D81" t="s">
        <v>246</v>
      </c>
      <c r="E81" s="29">
        <f t="shared" si="1"/>
        <v>3452.9843501206515</v>
      </c>
      <c r="F81" s="15">
        <f t="shared" si="10"/>
        <v>3453</v>
      </c>
      <c r="G81" s="29">
        <f>C81-(C$7+F81*C$8)</f>
        <v>-7.2426999977324158E-3</v>
      </c>
      <c r="I81" s="29">
        <f>G81</f>
        <v>-7.2426999977324158E-3</v>
      </c>
      <c r="O81" s="29">
        <f t="shared" si="5"/>
        <v>5.1388265014565811E-3</v>
      </c>
      <c r="P81" s="30">
        <f t="shared" si="6"/>
        <v>28156.824000000001</v>
      </c>
      <c r="Q81" s="29">
        <f t="shared" si="7"/>
        <v>1.5330219845011931E-4</v>
      </c>
      <c r="R81" s="4"/>
      <c r="S81" s="32"/>
      <c r="U81"/>
      <c r="V81"/>
      <c r="AC81" s="29">
        <v>6</v>
      </c>
      <c r="AE81" s="29" t="s">
        <v>57</v>
      </c>
      <c r="AH81" s="29" t="s">
        <v>59</v>
      </c>
    </row>
    <row r="82" spans="1:34" s="29" customFormat="1">
      <c r="A82" t="s">
        <v>289</v>
      </c>
      <c r="B82" s="16" t="s">
        <v>89</v>
      </c>
      <c r="C82" s="24">
        <v>43428.476000000002</v>
      </c>
      <c r="D82" t="s">
        <v>246</v>
      </c>
      <c r="E82" s="29">
        <f t="shared" si="1"/>
        <v>3999.9900604132486</v>
      </c>
      <c r="F82" s="15">
        <f t="shared" si="10"/>
        <v>4000</v>
      </c>
      <c r="G82" s="29">
        <f>C82-(C$7+F82*C$8)</f>
        <v>-4.59999999293359E-3</v>
      </c>
      <c r="I82" s="29">
        <f>G82</f>
        <v>-4.59999999293359E-3</v>
      </c>
      <c r="O82" s="29">
        <f t="shared" si="5"/>
        <v>3.2704196169018314E-3</v>
      </c>
      <c r="P82" s="30">
        <f t="shared" si="6"/>
        <v>28409.976000000002</v>
      </c>
      <c r="Q82" s="29">
        <f t="shared" si="7"/>
        <v>6.1943504834881946E-5</v>
      </c>
      <c r="R82" s="4"/>
      <c r="S82" s="32"/>
      <c r="U82"/>
      <c r="V82"/>
      <c r="AC82" s="29">
        <v>6</v>
      </c>
      <c r="AE82" s="29" t="s">
        <v>57</v>
      </c>
      <c r="AH82" s="29" t="s">
        <v>59</v>
      </c>
    </row>
    <row r="83" spans="1:34" s="29" customFormat="1">
      <c r="A83" s="31" t="s">
        <v>70</v>
      </c>
      <c r="B83" s="32"/>
      <c r="C83" s="33">
        <v>43431.277000000002</v>
      </c>
      <c r="D83" s="33" t="s">
        <v>200</v>
      </c>
      <c r="E83" s="29">
        <f t="shared" si="1"/>
        <v>4006.0424044379029</v>
      </c>
      <c r="F83" s="15">
        <f t="shared" si="10"/>
        <v>4006</v>
      </c>
      <c r="O83" s="29">
        <f t="shared" si="5"/>
        <v>3.2497642806116446E-3</v>
      </c>
      <c r="P83" s="30">
        <f t="shared" si="6"/>
        <v>28412.777000000002</v>
      </c>
      <c r="Q83" s="29">
        <f t="shared" si="7"/>
        <v>1.056096787953932E-5</v>
      </c>
      <c r="R83" s="101">
        <v>1.9624600005045068E-2</v>
      </c>
      <c r="U83" s="29">
        <f>G83+R83</f>
        <v>1.9624600005045068E-2</v>
      </c>
      <c r="AC83" s="29">
        <v>10</v>
      </c>
      <c r="AE83" s="29" t="s">
        <v>57</v>
      </c>
      <c r="AH83" s="29" t="s">
        <v>59</v>
      </c>
    </row>
    <row r="84" spans="1:34" s="29" customFormat="1">
      <c r="A84" s="31" t="s">
        <v>70</v>
      </c>
      <c r="B84" s="32" t="s">
        <v>90</v>
      </c>
      <c r="C84" s="33">
        <v>43432.462</v>
      </c>
      <c r="D84" s="33" t="s">
        <v>200</v>
      </c>
      <c r="E84" s="29">
        <f t="shared" si="1"/>
        <v>4008.6029284183392</v>
      </c>
      <c r="F84" s="15">
        <f t="shared" si="10"/>
        <v>4008.5</v>
      </c>
      <c r="O84" s="29">
        <f t="shared" si="5"/>
        <v>3.2411568598333905E-3</v>
      </c>
      <c r="P84" s="30">
        <f t="shared" si="6"/>
        <v>28413.962</v>
      </c>
      <c r="Q84" s="29">
        <f t="shared" si="7"/>
        <v>1.0505097790045044E-5</v>
      </c>
      <c r="R84" s="101">
        <v>4.7634850001486484E-2</v>
      </c>
      <c r="U84" s="29">
        <f>G84+R84</f>
        <v>4.7634850001486484E-2</v>
      </c>
      <c r="AC84" s="29">
        <v>7</v>
      </c>
      <c r="AE84" s="29" t="s">
        <v>57</v>
      </c>
      <c r="AH84" s="29" t="s">
        <v>59</v>
      </c>
    </row>
    <row r="85" spans="1:34" s="29" customFormat="1">
      <c r="A85" t="s">
        <v>289</v>
      </c>
      <c r="B85" s="16" t="s">
        <v>89</v>
      </c>
      <c r="C85" s="24">
        <v>43435.417999999998</v>
      </c>
      <c r="D85" t="s">
        <v>246</v>
      </c>
      <c r="E85" s="29">
        <f t="shared" ref="E85:E148" si="11">(C85-C$7)/C$8</f>
        <v>4014.9901933011924</v>
      </c>
      <c r="F85" s="15">
        <f t="shared" ref="F85:F116" si="12">ROUND(2*E85,0)/2</f>
        <v>4015</v>
      </c>
      <c r="G85" s="29">
        <f>C85-(C$7+F85*C$8)</f>
        <v>-4.5384999975794926E-3</v>
      </c>
      <c r="I85" s="29">
        <f>G85</f>
        <v>-4.5384999975794926E-3</v>
      </c>
      <c r="O85" s="29">
        <f t="shared" ref="O85:O148" si="13">+D$11+D$12*F85+D$13*F85^2</f>
        <v>3.2187747284708901E-3</v>
      </c>
      <c r="P85" s="30">
        <f t="shared" ref="P85:P148" si="14">C85-15018.5</f>
        <v>28416.917999999998</v>
      </c>
      <c r="Q85" s="29">
        <f t="shared" ref="Q85:Q148" si="15">(G85-O85)^2</f>
        <v>6.0175311175420039E-5</v>
      </c>
      <c r="R85" s="4"/>
      <c r="S85" s="32"/>
      <c r="U85"/>
      <c r="V85"/>
      <c r="AC85" s="29">
        <v>6</v>
      </c>
      <c r="AE85" s="29" t="s">
        <v>57</v>
      </c>
      <c r="AH85" s="29" t="s">
        <v>59</v>
      </c>
    </row>
    <row r="86" spans="1:34" s="29" customFormat="1" ht="13.5" thickBot="1">
      <c r="A86" s="31" t="s">
        <v>71</v>
      </c>
      <c r="B86" s="32"/>
      <c r="C86" s="33">
        <v>43791.358</v>
      </c>
      <c r="D86" s="33" t="s">
        <v>200</v>
      </c>
      <c r="E86" s="29">
        <f t="shared" si="11"/>
        <v>4784.098130514989</v>
      </c>
      <c r="F86" s="121">
        <f t="shared" si="12"/>
        <v>4784</v>
      </c>
      <c r="G86" s="116"/>
      <c r="O86" s="29">
        <f t="shared" si="13"/>
        <v>5.4187207461841138E-4</v>
      </c>
      <c r="P86" s="30">
        <f t="shared" si="14"/>
        <v>28772.858</v>
      </c>
      <c r="Q86" s="29">
        <f t="shared" si="15"/>
        <v>2.9362534525126117E-7</v>
      </c>
      <c r="R86" s="101">
        <v>4.5414400003210176E-2</v>
      </c>
      <c r="U86" s="29">
        <f>G86+R86</f>
        <v>4.5414400003210176E-2</v>
      </c>
      <c r="AC86" s="29">
        <v>6</v>
      </c>
      <c r="AE86" s="29" t="s">
        <v>57</v>
      </c>
      <c r="AH86" s="29" t="s">
        <v>59</v>
      </c>
    </row>
    <row r="87" spans="1:34">
      <c r="A87" t="s">
        <v>289</v>
      </c>
      <c r="B87" s="16" t="s">
        <v>89</v>
      </c>
      <c r="C87" s="24">
        <v>44852.491000000002</v>
      </c>
      <c r="D87" t="s">
        <v>246</v>
      </c>
      <c r="E87" s="29">
        <f t="shared" si="11"/>
        <v>7076.9728080996465</v>
      </c>
      <c r="F87" s="15">
        <f t="shared" si="12"/>
        <v>7077</v>
      </c>
      <c r="G87" s="29">
        <f>C87-(C$7+F87*C$8)</f>
        <v>-1.2584299998707138E-2</v>
      </c>
      <c r="H87" s="29"/>
      <c r="I87" s="29">
        <f>G87</f>
        <v>-1.2584299998707138E-2</v>
      </c>
      <c r="J87" s="29"/>
      <c r="K87" s="29"/>
      <c r="L87" s="29"/>
      <c r="M87" s="29"/>
      <c r="N87" s="29"/>
      <c r="O87" s="29">
        <f t="shared" si="13"/>
        <v>-7.7806388757948337E-3</v>
      </c>
      <c r="P87" s="30">
        <f t="shared" si="14"/>
        <v>29833.991000000002</v>
      </c>
      <c r="Q87" s="29">
        <f t="shared" si="15"/>
        <v>2.3075160183779102E-5</v>
      </c>
      <c r="R87" s="4"/>
      <c r="S87" s="32">
        <v>0.1</v>
      </c>
      <c r="T87" s="29">
        <f>+S87*Q87</f>
        <v>2.3075160183779103E-6</v>
      </c>
      <c r="X87" s="17">
        <v>-9279</v>
      </c>
      <c r="Y87" s="16">
        <v>-2.92E-2</v>
      </c>
      <c r="Z87" t="s">
        <v>57</v>
      </c>
      <c r="AB87" t="s">
        <v>247</v>
      </c>
    </row>
    <row r="88" spans="1:34">
      <c r="A88" t="s">
        <v>290</v>
      </c>
      <c r="B88" s="16" t="s">
        <v>89</v>
      </c>
      <c r="C88" s="24">
        <v>44881.648300000001</v>
      </c>
      <c r="D88" t="s">
        <v>74</v>
      </c>
      <c r="E88" s="29">
        <f t="shared" si="11"/>
        <v>7139.9753109308058</v>
      </c>
      <c r="F88" s="15">
        <f t="shared" si="12"/>
        <v>7140</v>
      </c>
      <c r="G88" s="29">
        <f>C88-(C$7+F88*C$8)</f>
        <v>-1.1425999997300096E-2</v>
      </c>
      <c r="H88" s="29"/>
      <c r="I88" s="29"/>
      <c r="J88" s="29">
        <f>G88</f>
        <v>-1.1425999997300096E-2</v>
      </c>
      <c r="K88" s="29"/>
      <c r="L88" s="29"/>
      <c r="M88" s="29"/>
      <c r="N88" s="29"/>
      <c r="O88" s="29">
        <f t="shared" si="13"/>
        <v>-8.016498212901766E-3</v>
      </c>
      <c r="P88" s="30">
        <f t="shared" si="14"/>
        <v>29863.148300000001</v>
      </c>
      <c r="Q88" s="29">
        <f t="shared" si="15"/>
        <v>1.1624702417815396E-5</v>
      </c>
      <c r="R88" s="4"/>
      <c r="S88" s="32">
        <v>1</v>
      </c>
      <c r="T88" s="29">
        <f>+S88*Q88</f>
        <v>1.1624702417815396E-5</v>
      </c>
      <c r="U88" s="29"/>
      <c r="V88" s="29">
        <f>G88+R88</f>
        <v>-1.1425999997300096E-2</v>
      </c>
      <c r="X88" s="17">
        <v>10473</v>
      </c>
      <c r="Y88" s="16">
        <v>-2.0000000000000001E-4</v>
      </c>
      <c r="Z88" t="s">
        <v>267</v>
      </c>
      <c r="AB88" t="s">
        <v>268</v>
      </c>
    </row>
    <row r="89" spans="1:34">
      <c r="A89" t="s">
        <v>291</v>
      </c>
      <c r="B89" s="16" t="s">
        <v>89</v>
      </c>
      <c r="C89" s="24">
        <v>44885.349000000002</v>
      </c>
      <c r="D89" t="s">
        <v>246</v>
      </c>
      <c r="E89" s="29">
        <f t="shared" si="11"/>
        <v>7147.9717084788426</v>
      </c>
      <c r="F89" s="15">
        <f t="shared" si="12"/>
        <v>7148</v>
      </c>
      <c r="G89" s="29">
        <f>C89-(C$7+F89*C$8)</f>
        <v>-1.3093199995637406E-2</v>
      </c>
      <c r="H89" s="29"/>
      <c r="I89" s="29">
        <f>G89</f>
        <v>-1.3093199995637406E-2</v>
      </c>
      <c r="J89" s="29"/>
      <c r="L89" s="29"/>
      <c r="M89" s="29"/>
      <c r="N89" s="29"/>
      <c r="O89" s="29">
        <f t="shared" si="13"/>
        <v>-8.046476153779859E-3</v>
      </c>
      <c r="P89" s="30">
        <f t="shared" si="14"/>
        <v>29866.849000000002</v>
      </c>
      <c r="Q89" s="29">
        <f t="shared" si="15"/>
        <v>2.5469421535973397E-5</v>
      </c>
      <c r="R89" s="4"/>
      <c r="S89" s="32">
        <v>0.1</v>
      </c>
      <c r="T89" s="29">
        <f>+S89*Q89</f>
        <v>2.54694215359734E-6</v>
      </c>
      <c r="Z89" t="s">
        <v>280</v>
      </c>
      <c r="AA89" t="s">
        <v>281</v>
      </c>
    </row>
    <row r="90" spans="1:34">
      <c r="A90" t="s">
        <v>290</v>
      </c>
      <c r="B90" s="16" t="s">
        <v>89</v>
      </c>
      <c r="C90" s="24">
        <v>44886.7382</v>
      </c>
      <c r="D90" t="s">
        <v>74</v>
      </c>
      <c r="E90" s="29">
        <f t="shared" si="11"/>
        <v>7150.9734636802123</v>
      </c>
      <c r="F90" s="15">
        <f t="shared" si="12"/>
        <v>7151</v>
      </c>
      <c r="G90" s="29">
        <f>C90-(C$7+F90*C$8)</f>
        <v>-1.2280899994948413E-2</v>
      </c>
      <c r="H90" s="29"/>
      <c r="I90" s="29"/>
      <c r="J90" s="29">
        <f>G90</f>
        <v>-1.2280899994948413E-2</v>
      </c>
      <c r="K90" s="29"/>
      <c r="L90" s="29"/>
      <c r="M90" s="29"/>
      <c r="N90" s="29"/>
      <c r="O90" s="29">
        <f t="shared" si="13"/>
        <v>-8.0577194821593711E-3</v>
      </c>
      <c r="P90" s="30">
        <f t="shared" si="14"/>
        <v>29868.2382</v>
      </c>
      <c r="Q90" s="29">
        <f t="shared" si="15"/>
        <v>1.7835253643601115E-5</v>
      </c>
      <c r="R90" s="4"/>
      <c r="S90" s="32">
        <v>1</v>
      </c>
      <c r="T90" s="29">
        <f>+S90*Q90</f>
        <v>1.7835253643601115E-5</v>
      </c>
      <c r="U90" s="29"/>
      <c r="V90" s="29">
        <f>G90+R90</f>
        <v>-1.2280899994948413E-2</v>
      </c>
      <c r="Z90" t="s">
        <v>280</v>
      </c>
      <c r="AA90" t="s">
        <v>281</v>
      </c>
    </row>
    <row r="91" spans="1:34">
      <c r="A91" t="s">
        <v>290</v>
      </c>
      <c r="B91" s="16" t="s">
        <v>89</v>
      </c>
      <c r="C91" s="24">
        <v>44898.7716</v>
      </c>
      <c r="D91" t="s">
        <v>74</v>
      </c>
      <c r="E91" s="29">
        <f t="shared" si="11"/>
        <v>7176.9749904871705</v>
      </c>
      <c r="F91" s="15">
        <f t="shared" si="12"/>
        <v>7177</v>
      </c>
      <c r="G91" s="29">
        <f>C91-(C$7+F91*C$8)</f>
        <v>-1.1574299998756032E-2</v>
      </c>
      <c r="H91" s="29"/>
      <c r="I91" s="29"/>
      <c r="J91" s="29">
        <f>G91</f>
        <v>-1.1574299998756032E-2</v>
      </c>
      <c r="K91" s="29"/>
      <c r="L91" s="29"/>
      <c r="M91" s="29"/>
      <c r="N91" s="29"/>
      <c r="O91" s="29">
        <f t="shared" si="13"/>
        <v>-8.155198231596085E-3</v>
      </c>
      <c r="P91" s="30">
        <f t="shared" si="14"/>
        <v>29880.2716</v>
      </c>
      <c r="Q91" s="29">
        <f t="shared" si="15"/>
        <v>1.1690256894196276E-5</v>
      </c>
      <c r="R91" s="4"/>
      <c r="S91" s="32">
        <v>1</v>
      </c>
      <c r="T91" s="29">
        <f>+S91*Q91</f>
        <v>1.1690256894196276E-5</v>
      </c>
      <c r="U91" s="29"/>
      <c r="V91" s="29">
        <f>G91+R91</f>
        <v>-1.1574299998756032E-2</v>
      </c>
      <c r="X91" s="17">
        <v>2</v>
      </c>
      <c r="Y91" s="16">
        <v>-4.0000000000000002E-4</v>
      </c>
      <c r="Z91" t="s">
        <v>259</v>
      </c>
      <c r="AC91" t="s">
        <v>260</v>
      </c>
    </row>
    <row r="92" spans="1:34">
      <c r="A92" s="20" t="s">
        <v>101</v>
      </c>
      <c r="B92" s="19" t="s">
        <v>89</v>
      </c>
      <c r="C92" s="23">
        <v>44899.218200000003</v>
      </c>
      <c r="D92" s="23">
        <v>1.4E-3</v>
      </c>
      <c r="E92" s="29">
        <f t="shared" si="11"/>
        <v>7177.9399947147422</v>
      </c>
      <c r="F92" s="15">
        <f t="shared" si="12"/>
        <v>7178</v>
      </c>
      <c r="G92" s="29"/>
      <c r="H92" s="29"/>
      <c r="I92" s="29"/>
      <c r="J92" s="29"/>
      <c r="K92" s="29">
        <f>G92</f>
        <v>0</v>
      </c>
      <c r="L92" s="29"/>
      <c r="M92" s="29"/>
      <c r="N92" s="29"/>
      <c r="O92" s="29">
        <f t="shared" si="13"/>
        <v>-8.1589487238078219E-3</v>
      </c>
      <c r="P92" s="30">
        <f t="shared" si="14"/>
        <v>29880.718200000003</v>
      </c>
      <c r="Q92" s="29">
        <f t="shared" si="15"/>
        <v>6.656844427772529E-5</v>
      </c>
      <c r="R92" s="101">
        <v>-2.7770199994847644E-2</v>
      </c>
      <c r="S92" s="29"/>
      <c r="T92" s="29"/>
      <c r="U92" s="29">
        <f>G92+R92</f>
        <v>-2.7770199994847644E-2</v>
      </c>
      <c r="V92" s="29"/>
      <c r="X92" s="17">
        <v>-1556</v>
      </c>
      <c r="Y92" s="16">
        <v>-8.9999999999999993E-3</v>
      </c>
      <c r="Z92" t="s">
        <v>256</v>
      </c>
      <c r="AB92" t="s">
        <v>257</v>
      </c>
    </row>
    <row r="93" spans="1:34" s="29" customFormat="1">
      <c r="A93" s="20" t="s">
        <v>101</v>
      </c>
      <c r="B93" s="19" t="s">
        <v>90</v>
      </c>
      <c r="C93" s="23">
        <v>44908.260199999997</v>
      </c>
      <c r="D93" s="23">
        <v>1.1000000000000001E-3</v>
      </c>
      <c r="E93" s="29">
        <f t="shared" si="11"/>
        <v>7197.4777650363767</v>
      </c>
      <c r="F93" s="15">
        <f t="shared" si="12"/>
        <v>7197.5</v>
      </c>
      <c r="G93" s="29">
        <f t="shared" ref="G93:G124" si="16">C93-(C$7+F93*C$8)</f>
        <v>-1.0290250000252854E-2</v>
      </c>
      <c r="K93" s="29">
        <f>G93</f>
        <v>-1.0290250000252854E-2</v>
      </c>
      <c r="O93" s="29">
        <f t="shared" si="13"/>
        <v>-8.2321027104201357E-3</v>
      </c>
      <c r="P93" s="30">
        <f t="shared" si="14"/>
        <v>29889.760199999997</v>
      </c>
      <c r="Q93" s="29">
        <f t="shared" si="15"/>
        <v>4.2359702666457636E-6</v>
      </c>
      <c r="S93" s="32">
        <v>0.6</v>
      </c>
      <c r="T93" s="29">
        <f t="shared" ref="T93:T124" si="17">+S93*Q93</f>
        <v>2.541582159987458E-6</v>
      </c>
      <c r="U93" s="29">
        <f>G93+R93</f>
        <v>-1.0290250000252854E-2</v>
      </c>
    </row>
    <row r="94" spans="1:34">
      <c r="A94" t="s">
        <v>291</v>
      </c>
      <c r="B94" s="16" t="s">
        <v>89</v>
      </c>
      <c r="C94" s="24">
        <v>44929.309000000001</v>
      </c>
      <c r="D94" t="s">
        <v>246</v>
      </c>
      <c r="E94" s="29">
        <f t="shared" si="11"/>
        <v>7242.9595854241634</v>
      </c>
      <c r="F94" s="15">
        <f t="shared" si="12"/>
        <v>7243</v>
      </c>
      <c r="G94" s="29">
        <f t="shared" si="16"/>
        <v>-1.8703699999605305E-2</v>
      </c>
      <c r="H94" s="29"/>
      <c r="I94" s="29">
        <f>G94</f>
        <v>-1.8703699999605305E-2</v>
      </c>
      <c r="J94" s="29"/>
      <c r="K94" s="29"/>
      <c r="L94" s="29"/>
      <c r="M94" s="29"/>
      <c r="N94" s="29"/>
      <c r="O94" s="29">
        <f t="shared" si="13"/>
        <v>-8.4029387891002769E-3</v>
      </c>
      <c r="P94" s="30">
        <f t="shared" si="14"/>
        <v>29910.809000000001</v>
      </c>
      <c r="Q94" s="29">
        <f t="shared" si="15"/>
        <v>1.0610568151584502E-4</v>
      </c>
      <c r="R94" s="4"/>
      <c r="S94" s="32">
        <v>1</v>
      </c>
      <c r="T94" s="29">
        <f t="shared" si="17"/>
        <v>1.0610568151584502E-4</v>
      </c>
      <c r="U94" s="29"/>
      <c r="V94" s="29">
        <f>G94+R94</f>
        <v>-1.8703699999605305E-2</v>
      </c>
      <c r="X94" s="17">
        <v>11828</v>
      </c>
      <c r="Y94" s="16">
        <v>-2.0999999999999999E-3</v>
      </c>
      <c r="Z94" t="s">
        <v>269</v>
      </c>
      <c r="AB94" t="s">
        <v>270</v>
      </c>
    </row>
    <row r="95" spans="1:34">
      <c r="A95" s="20" t="s">
        <v>101</v>
      </c>
      <c r="B95" s="19" t="s">
        <v>90</v>
      </c>
      <c r="C95" s="23">
        <v>44934.176200000002</v>
      </c>
      <c r="D95" s="23">
        <v>2.0000000000000001E-4</v>
      </c>
      <c r="E95" s="29">
        <f t="shared" si="11"/>
        <v>7253.4765325276285</v>
      </c>
      <c r="F95" s="15">
        <f t="shared" si="12"/>
        <v>7253.5</v>
      </c>
      <c r="G95" s="29">
        <f t="shared" si="16"/>
        <v>-1.0860649999813177E-2</v>
      </c>
      <c r="H95" s="29"/>
      <c r="I95" s="29"/>
      <c r="J95" s="29"/>
      <c r="K95" s="29">
        <f>G95</f>
        <v>-1.0860649999813177E-2</v>
      </c>
      <c r="L95" s="29"/>
      <c r="M95" s="29"/>
      <c r="N95" s="29"/>
      <c r="O95" s="29">
        <f t="shared" si="13"/>
        <v>-8.4423910184598817E-3</v>
      </c>
      <c r="P95" s="30">
        <f t="shared" si="14"/>
        <v>29915.676200000002</v>
      </c>
      <c r="Q95" s="29">
        <f t="shared" si="15"/>
        <v>5.8479765008958759E-6</v>
      </c>
      <c r="R95" s="29"/>
      <c r="S95" s="32">
        <v>0.6</v>
      </c>
      <c r="T95" s="29">
        <f t="shared" si="17"/>
        <v>3.5087859005375253E-6</v>
      </c>
      <c r="U95" s="29">
        <f>G95+R95</f>
        <v>-1.0860649999813177E-2</v>
      </c>
      <c r="V95" s="29"/>
      <c r="X95" s="17">
        <v>-16541</v>
      </c>
      <c r="Y95" s="16">
        <v>-5.3699999999999998E-2</v>
      </c>
      <c r="Z95" t="s">
        <v>244</v>
      </c>
      <c r="AB95" t="s">
        <v>245</v>
      </c>
    </row>
    <row r="96" spans="1:34">
      <c r="A96" t="s">
        <v>290</v>
      </c>
      <c r="B96" s="16" t="s">
        <v>89</v>
      </c>
      <c r="C96" s="24">
        <v>44945.513599999998</v>
      </c>
      <c r="D96" t="s">
        <v>74</v>
      </c>
      <c r="E96" s="29">
        <f t="shared" si="11"/>
        <v>7277.974156642269</v>
      </c>
      <c r="F96" s="15">
        <f t="shared" si="12"/>
        <v>7278</v>
      </c>
      <c r="G96" s="29">
        <f t="shared" si="16"/>
        <v>-1.1960199997702148E-2</v>
      </c>
      <c r="H96" s="29"/>
      <c r="I96" s="29"/>
      <c r="J96" s="29">
        <f>G96</f>
        <v>-1.1960199997702148E-2</v>
      </c>
      <c r="K96" s="29"/>
      <c r="L96" s="29"/>
      <c r="M96" s="29"/>
      <c r="N96" s="29"/>
      <c r="O96" s="29">
        <f t="shared" si="13"/>
        <v>-8.5344878103540932E-3</v>
      </c>
      <c r="P96" s="30">
        <f t="shared" si="14"/>
        <v>29927.013599999998</v>
      </c>
      <c r="Q96" s="29">
        <f t="shared" si="15"/>
        <v>1.1735503990544994E-5</v>
      </c>
      <c r="R96" s="4"/>
      <c r="S96" s="32">
        <v>1</v>
      </c>
      <c r="T96" s="29">
        <f t="shared" si="17"/>
        <v>1.1735503990544994E-5</v>
      </c>
      <c r="U96" s="29"/>
      <c r="V96" s="29">
        <f t="shared" ref="V96:V114" si="18">G96+R96</f>
        <v>-1.1960199997702148E-2</v>
      </c>
      <c r="X96" s="17">
        <v>-16539</v>
      </c>
      <c r="Y96" s="16">
        <v>-4.8300000000000003E-2</v>
      </c>
      <c r="Z96" t="s">
        <v>244</v>
      </c>
      <c r="AB96" t="s">
        <v>245</v>
      </c>
    </row>
    <row r="97" spans="1:28">
      <c r="A97" s="20" t="s">
        <v>196</v>
      </c>
      <c r="B97" s="19"/>
      <c r="C97" s="23">
        <v>45197.506000000001</v>
      </c>
      <c r="D97" s="23" t="s">
        <v>198</v>
      </c>
      <c r="E97" s="29">
        <f t="shared" si="11"/>
        <v>7822.4742267595775</v>
      </c>
      <c r="F97" s="15">
        <f t="shared" si="12"/>
        <v>7822.5</v>
      </c>
      <c r="G97" s="29">
        <f t="shared" si="16"/>
        <v>-1.1927749997994397E-2</v>
      </c>
      <c r="H97" s="29">
        <f t="shared" ref="H97:H103" si="19">G97</f>
        <v>-1.1927749997994397E-2</v>
      </c>
      <c r="I97" s="29"/>
      <c r="J97" s="29"/>
      <c r="K97" s="29"/>
      <c r="L97" s="29"/>
      <c r="M97" s="29"/>
      <c r="N97" s="29"/>
      <c r="O97" s="29">
        <f t="shared" si="13"/>
        <v>-1.0596318787850176E-2</v>
      </c>
      <c r="P97" s="30">
        <f t="shared" si="14"/>
        <v>30179.006000000001</v>
      </c>
      <c r="Q97" s="29">
        <f t="shared" si="15"/>
        <v>1.772709067346104E-6</v>
      </c>
      <c r="R97" s="29"/>
      <c r="S97" s="32">
        <v>1</v>
      </c>
      <c r="T97" s="29">
        <f t="shared" si="17"/>
        <v>1.772709067346104E-6</v>
      </c>
      <c r="U97" s="29"/>
      <c r="V97" s="29">
        <f t="shared" si="18"/>
        <v>-1.1927749997994397E-2</v>
      </c>
      <c r="X97" s="17">
        <v>-16472</v>
      </c>
      <c r="Y97" s="16">
        <v>-4.2299999999999997E-2</v>
      </c>
      <c r="Z97" t="s">
        <v>244</v>
      </c>
      <c r="AB97" t="s">
        <v>245</v>
      </c>
    </row>
    <row r="98" spans="1:28">
      <c r="A98" s="20" t="s">
        <v>196</v>
      </c>
      <c r="B98" s="19"/>
      <c r="C98" s="23">
        <v>45198.432000000001</v>
      </c>
      <c r="D98" s="23" t="s">
        <v>198</v>
      </c>
      <c r="E98" s="29">
        <f t="shared" si="11"/>
        <v>7824.4751087898621</v>
      </c>
      <c r="F98" s="15">
        <f t="shared" si="12"/>
        <v>7824.5</v>
      </c>
      <c r="G98" s="29">
        <f t="shared" si="16"/>
        <v>-1.1519549996592104E-2</v>
      </c>
      <c r="H98" s="29">
        <f t="shared" si="19"/>
        <v>-1.1519549996592104E-2</v>
      </c>
      <c r="I98" s="29"/>
      <c r="J98" s="29"/>
      <c r="K98" s="29"/>
      <c r="L98" s="29"/>
      <c r="M98" s="29"/>
      <c r="N98" s="29"/>
      <c r="O98" s="29">
        <f t="shared" si="13"/>
        <v>-1.0603945100206579E-2</v>
      </c>
      <c r="P98" s="30">
        <f t="shared" si="14"/>
        <v>30179.932000000001</v>
      </c>
      <c r="Q98" s="29">
        <f t="shared" si="15"/>
        <v>8.3833232628514838E-7</v>
      </c>
      <c r="R98" s="29"/>
      <c r="S98" s="32">
        <v>1</v>
      </c>
      <c r="T98" s="29">
        <f t="shared" si="17"/>
        <v>8.3833232628514838E-7</v>
      </c>
      <c r="U98" s="29"/>
      <c r="V98" s="29">
        <f t="shared" si="18"/>
        <v>-1.1519549996592104E-2</v>
      </c>
      <c r="X98" s="17">
        <v>-15826</v>
      </c>
      <c r="Y98" s="16">
        <v>-5.4600000000000003E-2</v>
      </c>
      <c r="Z98" t="s">
        <v>244</v>
      </c>
      <c r="AB98" t="s">
        <v>245</v>
      </c>
    </row>
    <row r="99" spans="1:28">
      <c r="A99" s="20" t="s">
        <v>196</v>
      </c>
      <c r="B99" s="19"/>
      <c r="C99" s="23">
        <v>45231.2889</v>
      </c>
      <c r="D99" s="23" t="s">
        <v>198</v>
      </c>
      <c r="E99" s="29">
        <f t="shared" si="11"/>
        <v>7895.4716323113516</v>
      </c>
      <c r="F99" s="15">
        <f t="shared" si="12"/>
        <v>7895.5</v>
      </c>
      <c r="G99" s="29">
        <f t="shared" si="16"/>
        <v>-1.3128450002113823E-2</v>
      </c>
      <c r="H99" s="29">
        <f t="shared" si="19"/>
        <v>-1.3128450002113823E-2</v>
      </c>
      <c r="I99" s="29"/>
      <c r="J99" s="29"/>
      <c r="K99" s="29"/>
      <c r="L99" s="29"/>
      <c r="M99" s="29"/>
      <c r="N99" s="29"/>
      <c r="O99" s="29">
        <f t="shared" si="13"/>
        <v>-1.0874930572247562E-2</v>
      </c>
      <c r="P99" s="30">
        <f t="shared" si="14"/>
        <v>30212.7889</v>
      </c>
      <c r="Q99" s="29">
        <f t="shared" si="15"/>
        <v>5.07834982078476E-6</v>
      </c>
      <c r="R99" s="29"/>
      <c r="S99" s="32">
        <v>1</v>
      </c>
      <c r="T99" s="29">
        <f t="shared" si="17"/>
        <v>5.07834982078476E-6</v>
      </c>
      <c r="U99" s="29"/>
      <c r="V99" s="29">
        <f t="shared" si="18"/>
        <v>-1.3128450002113823E-2</v>
      </c>
      <c r="X99" s="17">
        <v>-15822</v>
      </c>
      <c r="Y99" s="16">
        <v>-4.48E-2</v>
      </c>
      <c r="Z99" t="s">
        <v>244</v>
      </c>
      <c r="AB99" t="s">
        <v>245</v>
      </c>
    </row>
    <row r="100" spans="1:28">
      <c r="A100" s="20" t="s">
        <v>196</v>
      </c>
      <c r="B100" s="19"/>
      <c r="C100" s="23">
        <v>45231.521699999998</v>
      </c>
      <c r="D100" s="23" t="s">
        <v>198</v>
      </c>
      <c r="E100" s="29">
        <f t="shared" si="11"/>
        <v>7895.974661832568</v>
      </c>
      <c r="F100" s="15">
        <f t="shared" si="12"/>
        <v>7896</v>
      </c>
      <c r="G100" s="29">
        <f t="shared" si="16"/>
        <v>-1.1726400000043213E-2</v>
      </c>
      <c r="H100" s="29">
        <f t="shared" si="19"/>
        <v>-1.1726400000043213E-2</v>
      </c>
      <c r="I100" s="29"/>
      <c r="J100" s="29"/>
      <c r="K100" s="29"/>
      <c r="L100" s="29"/>
      <c r="M100" s="29"/>
      <c r="N100" s="29"/>
      <c r="O100" s="29">
        <f t="shared" si="13"/>
        <v>-1.0876840654571628E-2</v>
      </c>
      <c r="P100" s="30">
        <f t="shared" si="14"/>
        <v>30213.021699999998</v>
      </c>
      <c r="Q100" s="29">
        <f t="shared" si="15"/>
        <v>7.2175108147810808E-7</v>
      </c>
      <c r="R100" s="29"/>
      <c r="S100" s="32">
        <v>1</v>
      </c>
      <c r="T100" s="29">
        <f t="shared" si="17"/>
        <v>7.2175108147810808E-7</v>
      </c>
      <c r="U100" s="29"/>
      <c r="V100" s="29">
        <f t="shared" si="18"/>
        <v>-1.1726400000043213E-2</v>
      </c>
      <c r="X100" s="17">
        <v>-15705</v>
      </c>
      <c r="Y100" s="16">
        <v>-6.0900000000000003E-2</v>
      </c>
      <c r="Z100" t="s">
        <v>244</v>
      </c>
      <c r="AB100" t="s">
        <v>245</v>
      </c>
    </row>
    <row r="101" spans="1:28">
      <c r="A101" s="20" t="s">
        <v>196</v>
      </c>
      <c r="B101" s="19"/>
      <c r="C101" s="23">
        <v>45233.370999999999</v>
      </c>
      <c r="D101" s="23" t="s">
        <v>198</v>
      </c>
      <c r="E101" s="29">
        <f t="shared" si="11"/>
        <v>7899.9705917878719</v>
      </c>
      <c r="F101" s="15">
        <f t="shared" si="12"/>
        <v>7900</v>
      </c>
      <c r="G101" s="29">
        <f t="shared" si="16"/>
        <v>-1.3610000001790468E-2</v>
      </c>
      <c r="H101" s="29">
        <f t="shared" si="19"/>
        <v>-1.3610000001790468E-2</v>
      </c>
      <c r="I101" s="29"/>
      <c r="J101" s="29"/>
      <c r="K101" s="29"/>
      <c r="L101" s="29"/>
      <c r="M101" s="29"/>
      <c r="N101" s="29"/>
      <c r="O101" s="29">
        <f t="shared" si="13"/>
        <v>-1.0892122186191563E-2</v>
      </c>
      <c r="P101" s="30">
        <f t="shared" si="14"/>
        <v>30214.870999999999</v>
      </c>
      <c r="Q101" s="29">
        <f t="shared" si="15"/>
        <v>7.386859820524675E-6</v>
      </c>
      <c r="R101" s="29"/>
      <c r="S101" s="32">
        <v>1</v>
      </c>
      <c r="T101" s="29">
        <f t="shared" si="17"/>
        <v>7.386859820524675E-6</v>
      </c>
      <c r="U101" s="29"/>
      <c r="V101" s="29">
        <f t="shared" si="18"/>
        <v>-1.3610000001790468E-2</v>
      </c>
      <c r="X101" s="17">
        <v>-14175</v>
      </c>
      <c r="Y101" s="16">
        <v>-0.04</v>
      </c>
      <c r="Z101" t="s">
        <v>244</v>
      </c>
      <c r="AB101" t="s">
        <v>245</v>
      </c>
    </row>
    <row r="102" spans="1:28">
      <c r="A102" s="20" t="s">
        <v>196</v>
      </c>
      <c r="B102" s="19"/>
      <c r="C102" s="23">
        <v>45234.298600000002</v>
      </c>
      <c r="D102" s="23" t="s">
        <v>198</v>
      </c>
      <c r="E102" s="29">
        <f t="shared" si="11"/>
        <v>7901.9749310657317</v>
      </c>
      <c r="F102" s="15">
        <f t="shared" si="12"/>
        <v>7902</v>
      </c>
      <c r="G102" s="29">
        <f t="shared" si="16"/>
        <v>-1.1601799997151829E-2</v>
      </c>
      <c r="H102" s="29">
        <f t="shared" si="19"/>
        <v>-1.1601799997151829E-2</v>
      </c>
      <c r="I102" s="29"/>
      <c r="J102" s="29"/>
      <c r="K102" s="29"/>
      <c r="L102" s="29"/>
      <c r="M102" s="29"/>
      <c r="N102" s="29"/>
      <c r="O102" s="29">
        <f t="shared" si="13"/>
        <v>-1.0899763534019795E-2</v>
      </c>
      <c r="P102" s="30">
        <f t="shared" si="14"/>
        <v>30215.798600000002</v>
      </c>
      <c r="Q102" s="29">
        <f t="shared" si="15"/>
        <v>4.9285519556693585E-7</v>
      </c>
      <c r="R102" s="29"/>
      <c r="S102" s="32">
        <v>1</v>
      </c>
      <c r="T102" s="29">
        <f t="shared" si="17"/>
        <v>4.9285519556693585E-7</v>
      </c>
      <c r="U102" s="29"/>
      <c r="V102" s="29">
        <f t="shared" si="18"/>
        <v>-1.1601799997151829E-2</v>
      </c>
      <c r="X102" s="17">
        <v>-13458</v>
      </c>
      <c r="Y102" s="16">
        <v>-4.65E-2</v>
      </c>
      <c r="Z102" t="s">
        <v>244</v>
      </c>
      <c r="AB102" t="s">
        <v>245</v>
      </c>
    </row>
    <row r="103" spans="1:28">
      <c r="A103" s="20" t="s">
        <v>196</v>
      </c>
      <c r="B103" s="19"/>
      <c r="C103" s="23">
        <v>45257.438000000002</v>
      </c>
      <c r="D103" s="23" t="s">
        <v>198</v>
      </c>
      <c r="E103" s="29">
        <f t="shared" si="11"/>
        <v>7951.9740775577384</v>
      </c>
      <c r="F103" s="15">
        <f t="shared" si="12"/>
        <v>7952</v>
      </c>
      <c r="G103" s="29">
        <f t="shared" si="16"/>
        <v>-1.1996799999906216E-2</v>
      </c>
      <c r="H103" s="29">
        <f t="shared" si="19"/>
        <v>-1.1996799999906216E-2</v>
      </c>
      <c r="I103" s="29"/>
      <c r="J103" s="29"/>
      <c r="K103" s="29"/>
      <c r="L103" s="29"/>
      <c r="M103" s="29"/>
      <c r="N103" s="29"/>
      <c r="O103" s="29">
        <f t="shared" si="13"/>
        <v>-1.1090923333682882E-2</v>
      </c>
      <c r="P103" s="30">
        <f t="shared" si="14"/>
        <v>30238.938000000002</v>
      </c>
      <c r="Q103" s="29">
        <f t="shared" si="15"/>
        <v>8.2061253440790054E-7</v>
      </c>
      <c r="R103" s="29"/>
      <c r="S103" s="32">
        <v>1</v>
      </c>
      <c r="T103" s="29">
        <f t="shared" si="17"/>
        <v>8.2061253440790054E-7</v>
      </c>
      <c r="U103" s="29"/>
      <c r="V103" s="29">
        <f t="shared" si="18"/>
        <v>-1.1996799999906216E-2</v>
      </c>
      <c r="X103" s="17">
        <v>-11055</v>
      </c>
      <c r="Y103" s="16">
        <v>-3.0599999999999999E-2</v>
      </c>
      <c r="Z103" t="s">
        <v>244</v>
      </c>
      <c r="AB103" t="s">
        <v>245</v>
      </c>
    </row>
    <row r="104" spans="1:28">
      <c r="A104" s="20" t="s">
        <v>97</v>
      </c>
      <c r="B104" s="19" t="s">
        <v>90</v>
      </c>
      <c r="C104" s="23">
        <v>45274.33</v>
      </c>
      <c r="D104" s="23"/>
      <c r="E104" s="29">
        <f t="shared" si="11"/>
        <v>7988.4739687624788</v>
      </c>
      <c r="F104" s="15">
        <f t="shared" si="12"/>
        <v>7988.5</v>
      </c>
      <c r="G104" s="29">
        <f t="shared" si="16"/>
        <v>-1.2047149997670203E-2</v>
      </c>
      <c r="H104" s="29"/>
      <c r="I104" s="29"/>
      <c r="J104" s="29"/>
      <c r="K104" s="29">
        <f t="shared" ref="K104:K111" si="20">G104</f>
        <v>-1.2047149997670203E-2</v>
      </c>
      <c r="L104" s="29"/>
      <c r="M104" s="29"/>
      <c r="N104" s="29"/>
      <c r="O104" s="29">
        <f t="shared" si="13"/>
        <v>-1.1230623118867366E-2</v>
      </c>
      <c r="P104" s="30">
        <f t="shared" si="14"/>
        <v>30255.83</v>
      </c>
      <c r="Q104" s="29">
        <f t="shared" si="15"/>
        <v>6.6671614380750373E-7</v>
      </c>
      <c r="R104" s="29"/>
      <c r="S104" s="32">
        <v>1</v>
      </c>
      <c r="T104" s="29">
        <f t="shared" si="17"/>
        <v>6.6671614380750373E-7</v>
      </c>
      <c r="U104" s="29"/>
      <c r="V104" s="29">
        <f t="shared" si="18"/>
        <v>-1.2047149997670203E-2</v>
      </c>
      <c r="X104" s="17">
        <v>-11053</v>
      </c>
      <c r="Y104" s="16">
        <v>-2.7199999999999998E-2</v>
      </c>
      <c r="Z104" t="s">
        <v>244</v>
      </c>
      <c r="AB104" t="s">
        <v>245</v>
      </c>
    </row>
    <row r="105" spans="1:28">
      <c r="A105" s="20" t="s">
        <v>97</v>
      </c>
      <c r="B105" s="119" t="s">
        <v>27</v>
      </c>
      <c r="C105" s="20">
        <v>45294.459799999997</v>
      </c>
      <c r="D105" s="20"/>
      <c r="E105" s="29">
        <f t="shared" si="11"/>
        <v>8031.9700325780723</v>
      </c>
      <c r="F105" s="15">
        <f t="shared" si="12"/>
        <v>8032</v>
      </c>
      <c r="G105" s="29">
        <f t="shared" si="16"/>
        <v>-1.3868800000636838E-2</v>
      </c>
      <c r="H105" s="29"/>
      <c r="I105" s="29"/>
      <c r="J105" s="29"/>
      <c r="K105" s="29">
        <f t="shared" si="20"/>
        <v>-1.3868800000636838E-2</v>
      </c>
      <c r="L105" s="29"/>
      <c r="M105" s="29"/>
      <c r="N105" s="29"/>
      <c r="O105" s="29">
        <f t="shared" si="13"/>
        <v>-1.1397283428972936E-2</v>
      </c>
      <c r="P105" s="30">
        <f t="shared" si="14"/>
        <v>30275.959799999997</v>
      </c>
      <c r="Q105" s="29">
        <f t="shared" si="15"/>
        <v>6.1083941640092871E-6</v>
      </c>
      <c r="R105" s="29"/>
      <c r="S105" s="32">
        <v>1</v>
      </c>
      <c r="T105" s="29">
        <f t="shared" si="17"/>
        <v>6.1083941640092871E-6</v>
      </c>
      <c r="U105" s="29"/>
      <c r="V105" s="29">
        <f t="shared" si="18"/>
        <v>-1.3868800000636838E-2</v>
      </c>
      <c r="X105" s="17">
        <v>-11049</v>
      </c>
      <c r="Y105" s="16">
        <v>-2.1700000000000001E-2</v>
      </c>
      <c r="Z105" t="s">
        <v>244</v>
      </c>
      <c r="AB105" t="s">
        <v>245</v>
      </c>
    </row>
    <row r="106" spans="1:28">
      <c r="A106" s="20" t="s">
        <v>95</v>
      </c>
      <c r="B106" s="119" t="s">
        <v>90</v>
      </c>
      <c r="C106" s="20">
        <v>45546.453099999999</v>
      </c>
      <c r="D106" s="20"/>
      <c r="E106" s="29">
        <f t="shared" si="11"/>
        <v>8576.4720473971356</v>
      </c>
      <c r="F106" s="15">
        <f t="shared" si="12"/>
        <v>8576.5</v>
      </c>
      <c r="G106" s="29">
        <f t="shared" si="16"/>
        <v>-1.2936350001837127E-2</v>
      </c>
      <c r="H106" s="29"/>
      <c r="I106" s="29"/>
      <c r="J106" s="29"/>
      <c r="K106" s="29">
        <f t="shared" si="20"/>
        <v>-1.2936350001837127E-2</v>
      </c>
      <c r="L106" s="29"/>
      <c r="M106" s="29"/>
      <c r="N106" s="29"/>
      <c r="O106" s="29">
        <f t="shared" si="13"/>
        <v>-1.3498939297217596E-2</v>
      </c>
      <c r="P106" s="30">
        <f t="shared" si="14"/>
        <v>30527.953099999999</v>
      </c>
      <c r="Q106" s="29">
        <f t="shared" si="15"/>
        <v>3.1650671527669243E-7</v>
      </c>
      <c r="R106" s="29"/>
      <c r="S106" s="32">
        <v>1</v>
      </c>
      <c r="T106" s="29">
        <f t="shared" si="17"/>
        <v>3.1650671527669243E-7</v>
      </c>
      <c r="U106" s="29"/>
      <c r="V106" s="29">
        <f t="shared" si="18"/>
        <v>-1.2936350001837127E-2</v>
      </c>
      <c r="X106" s="17">
        <v>-11046</v>
      </c>
      <c r="Y106" s="16">
        <v>-3.8699999999999998E-2</v>
      </c>
      <c r="Z106" t="s">
        <v>244</v>
      </c>
      <c r="AB106" t="s">
        <v>245</v>
      </c>
    </row>
    <row r="107" spans="1:28">
      <c r="A107" s="20" t="s">
        <v>96</v>
      </c>
      <c r="B107" s="119" t="s">
        <v>239</v>
      </c>
      <c r="C107" s="20">
        <v>45608.698199999999</v>
      </c>
      <c r="D107" s="20">
        <v>6.7000000000000002E-3</v>
      </c>
      <c r="E107" s="29">
        <f t="shared" si="11"/>
        <v>8710.9699977895234</v>
      </c>
      <c r="F107" s="15">
        <f t="shared" si="12"/>
        <v>8711</v>
      </c>
      <c r="G107" s="29">
        <f t="shared" si="16"/>
        <v>-1.3884899999538902E-2</v>
      </c>
      <c r="H107" s="29"/>
      <c r="I107" s="29"/>
      <c r="J107" s="29"/>
      <c r="K107" s="29">
        <f t="shared" si="20"/>
        <v>-1.3884899999538902E-2</v>
      </c>
      <c r="L107" s="29"/>
      <c r="M107" s="29"/>
      <c r="N107" s="29"/>
      <c r="O107" s="29">
        <f t="shared" si="13"/>
        <v>-1.4022510530642573E-2</v>
      </c>
      <c r="P107" s="30">
        <f t="shared" si="14"/>
        <v>30590.198199999999</v>
      </c>
      <c r="Q107" s="29">
        <f t="shared" si="15"/>
        <v>1.8936658270634481E-8</v>
      </c>
      <c r="S107" s="32">
        <v>0.2</v>
      </c>
      <c r="T107" s="29">
        <f t="shared" si="17"/>
        <v>3.787331654126896E-9</v>
      </c>
      <c r="V107" s="29">
        <f t="shared" si="18"/>
        <v>-1.3884899999538902E-2</v>
      </c>
      <c r="X107" s="17">
        <v>-10269</v>
      </c>
      <c r="Y107" s="16">
        <v>-2.2599999999999999E-2</v>
      </c>
      <c r="Z107" t="s">
        <v>244</v>
      </c>
      <c r="AB107" t="s">
        <v>245</v>
      </c>
    </row>
    <row r="108" spans="1:28">
      <c r="A108" s="20" t="s">
        <v>96</v>
      </c>
      <c r="B108" s="119" t="s">
        <v>239</v>
      </c>
      <c r="C108" s="20">
        <v>45608.6993</v>
      </c>
      <c r="D108" s="20">
        <v>4.7999999999999996E-3</v>
      </c>
      <c r="E108" s="29">
        <f t="shared" si="11"/>
        <v>8710.97237464723</v>
      </c>
      <c r="F108" s="15">
        <f t="shared" si="12"/>
        <v>8711</v>
      </c>
      <c r="G108" s="29">
        <f t="shared" si="16"/>
        <v>-1.2784899998223409E-2</v>
      </c>
      <c r="H108" s="29"/>
      <c r="I108" s="29"/>
      <c r="J108" s="29"/>
      <c r="K108" s="29">
        <f t="shared" si="20"/>
        <v>-1.2784899998223409E-2</v>
      </c>
      <c r="L108" s="29"/>
      <c r="M108" s="29"/>
      <c r="N108" s="29"/>
      <c r="O108" s="29">
        <f t="shared" si="13"/>
        <v>-1.4022510530642573E-2</v>
      </c>
      <c r="P108" s="30">
        <f t="shared" si="14"/>
        <v>30590.1993</v>
      </c>
      <c r="Q108" s="29">
        <f t="shared" si="15"/>
        <v>1.5316798299548476E-6</v>
      </c>
      <c r="S108" s="32">
        <v>0.2</v>
      </c>
      <c r="T108" s="29">
        <f t="shared" si="17"/>
        <v>3.0633596599096952E-7</v>
      </c>
      <c r="V108" s="29">
        <f t="shared" si="18"/>
        <v>-1.2784899998223409E-2</v>
      </c>
      <c r="X108" s="17">
        <v>-10223</v>
      </c>
      <c r="Y108" s="16">
        <v>-2.3599999999999999E-2</v>
      </c>
      <c r="Z108" t="s">
        <v>244</v>
      </c>
      <c r="AB108" t="s">
        <v>245</v>
      </c>
    </row>
    <row r="109" spans="1:28">
      <c r="A109" s="20" t="s">
        <v>96</v>
      </c>
      <c r="B109" s="119" t="s">
        <v>239</v>
      </c>
      <c r="C109" s="20">
        <v>45620.728649999997</v>
      </c>
      <c r="D109" s="20">
        <v>2.7000000000000001E-3</v>
      </c>
      <c r="E109" s="29">
        <f t="shared" si="11"/>
        <v>8736.9651502962734</v>
      </c>
      <c r="F109" s="15">
        <f t="shared" si="12"/>
        <v>8737</v>
      </c>
      <c r="G109" s="29">
        <f t="shared" si="16"/>
        <v>-1.612829999794485E-2</v>
      </c>
      <c r="H109" s="29"/>
      <c r="I109" s="29"/>
      <c r="J109" s="29"/>
      <c r="K109" s="29">
        <f t="shared" si="20"/>
        <v>-1.612829999794485E-2</v>
      </c>
      <c r="L109" s="29"/>
      <c r="M109" s="29"/>
      <c r="N109" s="29"/>
      <c r="O109" s="29">
        <f t="shared" si="13"/>
        <v>-1.4123923723546421E-2</v>
      </c>
      <c r="P109" s="30">
        <f t="shared" si="14"/>
        <v>30602.228649999997</v>
      </c>
      <c r="Q109" s="29">
        <f t="shared" si="15"/>
        <v>4.0175242493713293E-6</v>
      </c>
      <c r="S109" s="32">
        <v>0.5</v>
      </c>
      <c r="T109" s="29">
        <f t="shared" si="17"/>
        <v>2.0087621246856647E-6</v>
      </c>
      <c r="V109" s="29">
        <f t="shared" si="18"/>
        <v>-1.612829999794485E-2</v>
      </c>
      <c r="X109" s="17">
        <v>-10102</v>
      </c>
      <c r="Y109" s="16">
        <v>-3.4299999999999997E-2</v>
      </c>
      <c r="Z109" t="s">
        <v>244</v>
      </c>
      <c r="AB109" t="s">
        <v>245</v>
      </c>
    </row>
    <row r="110" spans="1:28">
      <c r="A110" s="20" t="s">
        <v>96</v>
      </c>
      <c r="B110" s="119" t="s">
        <v>239</v>
      </c>
      <c r="C110" s="20">
        <v>45620.729950000001</v>
      </c>
      <c r="D110" s="20">
        <v>4.1000000000000003E-3</v>
      </c>
      <c r="E110" s="29">
        <f t="shared" si="11"/>
        <v>8736.9679593099299</v>
      </c>
      <c r="F110" s="15">
        <f t="shared" si="12"/>
        <v>8737</v>
      </c>
      <c r="G110" s="29">
        <f t="shared" si="16"/>
        <v>-1.4828299994405825E-2</v>
      </c>
      <c r="H110" s="29"/>
      <c r="I110" s="29"/>
      <c r="J110" s="29"/>
      <c r="K110" s="29">
        <f t="shared" si="20"/>
        <v>-1.4828299994405825E-2</v>
      </c>
      <c r="L110" s="29"/>
      <c r="M110" s="29"/>
      <c r="N110" s="29"/>
      <c r="O110" s="29">
        <f t="shared" si="13"/>
        <v>-1.4123923723546421E-2</v>
      </c>
      <c r="P110" s="30">
        <f t="shared" si="14"/>
        <v>30602.229950000001</v>
      </c>
      <c r="Q110" s="29">
        <f t="shared" si="15"/>
        <v>4.9614593094980045E-7</v>
      </c>
      <c r="S110" s="32">
        <v>0.2</v>
      </c>
      <c r="T110" s="29">
        <f t="shared" si="17"/>
        <v>9.922918618996009E-8</v>
      </c>
      <c r="V110" s="29">
        <f t="shared" si="18"/>
        <v>-1.4828299994405825E-2</v>
      </c>
      <c r="X110" s="17">
        <v>-9258</v>
      </c>
      <c r="Y110" s="16">
        <v>-1.4200000000000001E-2</v>
      </c>
      <c r="Z110" t="s">
        <v>244</v>
      </c>
      <c r="AB110" t="s">
        <v>245</v>
      </c>
    </row>
    <row r="111" spans="1:28">
      <c r="A111" s="20" t="s">
        <v>96</v>
      </c>
      <c r="B111" s="119" t="s">
        <v>239</v>
      </c>
      <c r="C111" s="20">
        <v>45620.733500000002</v>
      </c>
      <c r="D111" s="20">
        <v>6.7000000000000002E-3</v>
      </c>
      <c r="E111" s="29">
        <f t="shared" si="11"/>
        <v>8736.9756300779754</v>
      </c>
      <c r="F111" s="15">
        <f t="shared" si="12"/>
        <v>8737</v>
      </c>
      <c r="G111" s="29">
        <f t="shared" si="16"/>
        <v>-1.1278299993136898E-2</v>
      </c>
      <c r="H111" s="29"/>
      <c r="I111" s="29"/>
      <c r="J111" s="29"/>
      <c r="K111" s="29">
        <f t="shared" si="20"/>
        <v>-1.1278299993136898E-2</v>
      </c>
      <c r="L111" s="29"/>
      <c r="M111" s="29"/>
      <c r="N111" s="29"/>
      <c r="O111" s="29">
        <f t="shared" si="13"/>
        <v>-1.4123923723546421E-2</v>
      </c>
      <c r="P111" s="30">
        <f t="shared" si="14"/>
        <v>30602.233500000002</v>
      </c>
      <c r="Q111" s="29">
        <f t="shared" si="15"/>
        <v>8.0975744150698093E-6</v>
      </c>
      <c r="S111" s="32">
        <v>0.2</v>
      </c>
      <c r="T111" s="29">
        <f t="shared" si="17"/>
        <v>1.6195148830139619E-6</v>
      </c>
      <c r="V111" s="29">
        <f t="shared" si="18"/>
        <v>-1.1278299993136898E-2</v>
      </c>
      <c r="X111" s="17">
        <v>-8581</v>
      </c>
      <c r="Y111" s="16">
        <v>-1.3299999999999999E-2</v>
      </c>
      <c r="Z111" t="s">
        <v>244</v>
      </c>
      <c r="AB111" t="s">
        <v>245</v>
      </c>
    </row>
    <row r="112" spans="1:28">
      <c r="A112" s="101" t="s">
        <v>595</v>
      </c>
      <c r="B112" s="161" t="s">
        <v>89</v>
      </c>
      <c r="C112" s="46">
        <v>45637.387999999999</v>
      </c>
      <c r="D112" s="46" t="s">
        <v>246</v>
      </c>
      <c r="E112" s="29">
        <f t="shared" si="11"/>
        <v>8772.9623360967562</v>
      </c>
      <c r="F112" s="15">
        <f t="shared" si="12"/>
        <v>8773</v>
      </c>
      <c r="G112" s="29">
        <f t="shared" si="16"/>
        <v>-1.7430699997930788E-2</v>
      </c>
      <c r="H112" s="29"/>
      <c r="I112" s="29"/>
      <c r="J112" s="29">
        <f>G112</f>
        <v>-1.7430699997930788E-2</v>
      </c>
      <c r="L112" s="29"/>
      <c r="M112" s="29"/>
      <c r="N112" s="29"/>
      <c r="O112" s="29">
        <f t="shared" si="13"/>
        <v>-1.4264450246041227E-2</v>
      </c>
      <c r="P112" s="30">
        <f t="shared" si="14"/>
        <v>30618.887999999999</v>
      </c>
      <c r="Q112" s="29">
        <f t="shared" si="15"/>
        <v>1.0025137491340703E-5</v>
      </c>
      <c r="S112" s="32">
        <v>1</v>
      </c>
      <c r="T112" s="29">
        <f t="shared" si="17"/>
        <v>1.0025137491340703E-5</v>
      </c>
      <c r="V112" s="29">
        <f t="shared" si="18"/>
        <v>-1.7430699997930788E-2</v>
      </c>
      <c r="X112" s="17">
        <v>110</v>
      </c>
      <c r="Y112" s="16">
        <v>-6.9999999999999999E-4</v>
      </c>
      <c r="Z112" t="s">
        <v>261</v>
      </c>
      <c r="AB112" t="s">
        <v>258</v>
      </c>
    </row>
    <row r="113" spans="1:28">
      <c r="A113" s="20" t="s">
        <v>96</v>
      </c>
      <c r="B113" s="119" t="s">
        <v>239</v>
      </c>
      <c r="C113" s="20">
        <v>45654.7405</v>
      </c>
      <c r="D113" s="20">
        <v>2.8E-3</v>
      </c>
      <c r="E113" s="29">
        <f t="shared" si="11"/>
        <v>8810.4572663673152</v>
      </c>
      <c r="F113" s="15">
        <f t="shared" si="12"/>
        <v>8810.5</v>
      </c>
      <c r="G113" s="29">
        <f t="shared" si="16"/>
        <v>-1.9776950000959914E-2</v>
      </c>
      <c r="H113" s="29"/>
      <c r="I113" s="29"/>
      <c r="J113" s="29"/>
      <c r="K113" s="29">
        <f>G113</f>
        <v>-1.9776950000959914E-2</v>
      </c>
      <c r="L113" s="29"/>
      <c r="M113" s="29"/>
      <c r="N113" s="29"/>
      <c r="O113" s="29">
        <f t="shared" si="13"/>
        <v>-1.4410965722626746E-2</v>
      </c>
      <c r="P113" s="30">
        <f t="shared" si="14"/>
        <v>30636.2405</v>
      </c>
      <c r="Q113" s="29">
        <f t="shared" si="15"/>
        <v>2.8793787275318728E-5</v>
      </c>
      <c r="S113" s="32">
        <v>0.4</v>
      </c>
      <c r="T113" s="29">
        <f t="shared" si="17"/>
        <v>1.1517514910127492E-5</v>
      </c>
      <c r="V113" s="29">
        <f t="shared" si="18"/>
        <v>-1.9776950000959914E-2</v>
      </c>
      <c r="X113" s="17">
        <v>6</v>
      </c>
      <c r="Y113" s="16">
        <v>6.9999999999999999E-4</v>
      </c>
      <c r="Z113" t="s">
        <v>261</v>
      </c>
      <c r="AB113" t="s">
        <v>260</v>
      </c>
    </row>
    <row r="114" spans="1:28">
      <c r="A114" s="20" t="s">
        <v>96</v>
      </c>
      <c r="B114" s="119" t="s">
        <v>239</v>
      </c>
      <c r="C114" s="20">
        <v>45654.743349999997</v>
      </c>
      <c r="D114" s="20">
        <v>1.8E-3</v>
      </c>
      <c r="E114" s="29">
        <f t="shared" si="11"/>
        <v>8810.4634245895413</v>
      </c>
      <c r="F114" s="15">
        <f t="shared" si="12"/>
        <v>8810.5</v>
      </c>
      <c r="G114" s="29">
        <f t="shared" si="16"/>
        <v>-1.6926950003835373E-2</v>
      </c>
      <c r="H114" s="29"/>
      <c r="I114" s="29"/>
      <c r="J114" s="29"/>
      <c r="K114" s="29">
        <f>G114</f>
        <v>-1.6926950003835373E-2</v>
      </c>
      <c r="L114" s="29"/>
      <c r="M114" s="29"/>
      <c r="N114" s="29"/>
      <c r="O114" s="29">
        <f t="shared" si="13"/>
        <v>-1.4410965722626746E-2</v>
      </c>
      <c r="P114" s="30">
        <f t="shared" si="14"/>
        <v>30636.243349999997</v>
      </c>
      <c r="Q114" s="29">
        <f t="shared" si="15"/>
        <v>6.3301769032888888E-6</v>
      </c>
      <c r="S114" s="32">
        <v>0.4</v>
      </c>
      <c r="T114" s="29">
        <f t="shared" si="17"/>
        <v>2.5320707613155558E-6</v>
      </c>
      <c r="V114" s="29">
        <f t="shared" si="18"/>
        <v>-1.6926950003835373E-2</v>
      </c>
      <c r="X114" s="17">
        <v>109</v>
      </c>
      <c r="Y114" s="16">
        <v>1.4E-3</v>
      </c>
      <c r="Z114" t="s">
        <v>261</v>
      </c>
      <c r="AB114" t="s">
        <v>260</v>
      </c>
    </row>
    <row r="115" spans="1:28">
      <c r="A115" s="31" t="s">
        <v>292</v>
      </c>
      <c r="B115" s="120" t="s">
        <v>89</v>
      </c>
      <c r="C115" s="22">
        <v>45991.421399999999</v>
      </c>
      <c r="D115" s="31" t="s">
        <v>246</v>
      </c>
      <c r="E115" s="29">
        <f t="shared" si="11"/>
        <v>9537.9505306766987</v>
      </c>
      <c r="F115" s="15">
        <f t="shared" si="12"/>
        <v>9538</v>
      </c>
      <c r="G115" s="29">
        <f t="shared" si="16"/>
        <v>-2.2894200003065635E-2</v>
      </c>
      <c r="H115" s="29"/>
      <c r="I115" s="29"/>
      <c r="J115" s="29">
        <f>G115</f>
        <v>-2.2894200003065635E-2</v>
      </c>
      <c r="L115" s="29"/>
      <c r="M115" s="29"/>
      <c r="N115" s="29"/>
      <c r="O115" s="29">
        <f t="shared" si="13"/>
        <v>-1.7280358884203022E-2</v>
      </c>
      <c r="P115" s="30">
        <f t="shared" si="14"/>
        <v>30972.921399999999</v>
      </c>
      <c r="Q115" s="29">
        <f t="shared" si="15"/>
        <v>3.1515212107832626E-5</v>
      </c>
      <c r="R115" s="4"/>
      <c r="S115" s="32">
        <v>0.1</v>
      </c>
      <c r="T115" s="29">
        <f t="shared" si="17"/>
        <v>3.1515212107832627E-6</v>
      </c>
      <c r="X115" s="17">
        <v>109</v>
      </c>
      <c r="Y115" s="16">
        <v>2.5000000000000001E-3</v>
      </c>
      <c r="Z115" t="s">
        <v>261</v>
      </c>
      <c r="AB115" t="s">
        <v>260</v>
      </c>
    </row>
    <row r="116" spans="1:28">
      <c r="A116" s="31" t="s">
        <v>95</v>
      </c>
      <c r="B116" s="120"/>
      <c r="C116" s="22">
        <v>45994.438000000002</v>
      </c>
      <c r="D116" s="22"/>
      <c r="E116" s="29">
        <f t="shared" si="11"/>
        <v>9544.4687388112197</v>
      </c>
      <c r="F116" s="15">
        <f t="shared" si="12"/>
        <v>9544.5</v>
      </c>
      <c r="G116" s="29">
        <f t="shared" si="16"/>
        <v>-1.446754999778932E-2</v>
      </c>
      <c r="H116" s="29"/>
      <c r="I116" s="29"/>
      <c r="J116" s="29"/>
      <c r="K116" s="29">
        <f>G116</f>
        <v>-1.446754999778932E-2</v>
      </c>
      <c r="L116" s="29"/>
      <c r="M116" s="29"/>
      <c r="N116" s="29"/>
      <c r="O116" s="29">
        <f t="shared" si="13"/>
        <v>-1.7306227474724416E-2</v>
      </c>
      <c r="P116" s="30">
        <f t="shared" si="14"/>
        <v>30975.938000000002</v>
      </c>
      <c r="Q116" s="29">
        <f t="shared" si="15"/>
        <v>8.058089818058608E-6</v>
      </c>
      <c r="R116" s="29"/>
      <c r="S116" s="32">
        <v>1</v>
      </c>
      <c r="T116" s="29">
        <f t="shared" si="17"/>
        <v>8.058089818058608E-6</v>
      </c>
      <c r="U116" s="29"/>
      <c r="V116" s="29">
        <f t="shared" ref="V116:V147" si="21">G116+R116</f>
        <v>-1.446754999778932E-2</v>
      </c>
      <c r="X116" s="17">
        <v>110</v>
      </c>
      <c r="Y116" s="16">
        <v>-8.9999999999999998E-4</v>
      </c>
      <c r="Z116" t="s">
        <v>261</v>
      </c>
      <c r="AB116" t="s">
        <v>260</v>
      </c>
    </row>
    <row r="117" spans="1:28" s="29" customFormat="1">
      <c r="A117" s="31" t="s">
        <v>92</v>
      </c>
      <c r="B117" s="120"/>
      <c r="C117" s="22">
        <v>46289.464899999999</v>
      </c>
      <c r="D117" s="22"/>
      <c r="E117" s="29">
        <f t="shared" si="11"/>
        <v>10181.956884233417</v>
      </c>
      <c r="F117" s="15">
        <f t="shared" ref="F117:F148" si="22">ROUND(2*E117,0)/2</f>
        <v>10182</v>
      </c>
      <c r="G117" s="29">
        <f t="shared" si="16"/>
        <v>-1.9953800001530908E-2</v>
      </c>
      <c r="K117" s="29">
        <f>G117</f>
        <v>-1.9953800001530908E-2</v>
      </c>
      <c r="O117" s="29">
        <f t="shared" si="13"/>
        <v>-1.9863251537269585E-2</v>
      </c>
      <c r="P117" s="30">
        <f t="shared" si="14"/>
        <v>31270.964899999999</v>
      </c>
      <c r="Q117" s="29">
        <f t="shared" si="15"/>
        <v>8.199024380084117E-9</v>
      </c>
      <c r="S117" s="32">
        <v>1</v>
      </c>
      <c r="T117" s="29">
        <f t="shared" si="17"/>
        <v>8.199024380084117E-9</v>
      </c>
      <c r="V117" s="29">
        <f t="shared" si="21"/>
        <v>-1.9953800001530908E-2</v>
      </c>
      <c r="W117" s="29" t="s">
        <v>314</v>
      </c>
    </row>
    <row r="118" spans="1:28" s="29" customFormat="1">
      <c r="A118" s="31" t="s">
        <v>92</v>
      </c>
      <c r="B118" s="120"/>
      <c r="C118" s="22">
        <v>46712.458180000001</v>
      </c>
      <c r="D118" s="22"/>
      <c r="E118" s="29">
        <f t="shared" si="11"/>
        <v>11095.952189723381</v>
      </c>
      <c r="F118" s="15">
        <f t="shared" si="22"/>
        <v>11096</v>
      </c>
      <c r="G118" s="29">
        <f t="shared" si="16"/>
        <v>-2.2126399999251589E-2</v>
      </c>
      <c r="K118" s="29">
        <f>G118</f>
        <v>-2.2126399999251589E-2</v>
      </c>
      <c r="O118" s="29">
        <f t="shared" si="13"/>
        <v>-2.3598100716632972E-2</v>
      </c>
      <c r="P118" s="30">
        <f t="shared" si="14"/>
        <v>31693.958180000001</v>
      </c>
      <c r="Q118" s="29">
        <f t="shared" si="15"/>
        <v>2.1659030015408768E-6</v>
      </c>
      <c r="S118" s="32">
        <v>1</v>
      </c>
      <c r="T118" s="29">
        <f t="shared" si="17"/>
        <v>2.1659030015408768E-6</v>
      </c>
      <c r="V118" s="29">
        <f t="shared" si="21"/>
        <v>-2.2126399999251589E-2</v>
      </c>
      <c r="W118" s="29" t="s">
        <v>314</v>
      </c>
    </row>
    <row r="119" spans="1:28">
      <c r="A119" s="31" t="s">
        <v>293</v>
      </c>
      <c r="B119" s="120" t="s">
        <v>89</v>
      </c>
      <c r="C119" s="22">
        <v>46712.458200000001</v>
      </c>
      <c r="D119" s="31" t="s">
        <v>59</v>
      </c>
      <c r="E119" s="29">
        <f t="shared" si="11"/>
        <v>11095.952232938975</v>
      </c>
      <c r="F119" s="15">
        <f t="shared" si="22"/>
        <v>11096</v>
      </c>
      <c r="G119" s="29">
        <f t="shared" si="16"/>
        <v>-2.2106399999756832E-2</v>
      </c>
      <c r="H119" s="29"/>
      <c r="I119" s="29"/>
      <c r="J119" s="29">
        <f>G119</f>
        <v>-2.2106399999756832E-2</v>
      </c>
      <c r="L119" s="29"/>
      <c r="M119" s="29"/>
      <c r="N119" s="29"/>
      <c r="O119" s="29">
        <f t="shared" si="13"/>
        <v>-2.3598100716632972E-2</v>
      </c>
      <c r="P119" s="30">
        <f t="shared" si="14"/>
        <v>31693.958200000001</v>
      </c>
      <c r="Q119" s="29">
        <f t="shared" si="15"/>
        <v>2.2251710287287912E-6</v>
      </c>
      <c r="R119" s="4"/>
      <c r="S119" s="32">
        <v>1</v>
      </c>
      <c r="T119" s="29">
        <f t="shared" si="17"/>
        <v>2.2251710287287912E-6</v>
      </c>
      <c r="U119" s="29"/>
      <c r="V119" s="29">
        <f t="shared" si="21"/>
        <v>-2.2106399999756832E-2</v>
      </c>
      <c r="W119" s="29" t="s">
        <v>314</v>
      </c>
    </row>
    <row r="120" spans="1:28">
      <c r="A120" s="31" t="s">
        <v>92</v>
      </c>
      <c r="B120" s="120"/>
      <c r="C120" s="22">
        <v>46712.459360000001</v>
      </c>
      <c r="D120" s="22"/>
      <c r="E120" s="29">
        <f t="shared" si="11"/>
        <v>11095.954739443461</v>
      </c>
      <c r="F120" s="15">
        <f t="shared" si="22"/>
        <v>11096</v>
      </c>
      <c r="G120" s="29">
        <f t="shared" si="16"/>
        <v>-2.0946399999957066E-2</v>
      </c>
      <c r="H120" s="29"/>
      <c r="I120" s="29"/>
      <c r="J120" s="29"/>
      <c r="K120" s="29">
        <f>G120</f>
        <v>-2.0946399999957066E-2</v>
      </c>
      <c r="L120" s="29"/>
      <c r="M120" s="29"/>
      <c r="N120" s="29"/>
      <c r="O120" s="29">
        <f t="shared" si="13"/>
        <v>-2.3598100716632972E-2</v>
      </c>
      <c r="P120" s="30">
        <f t="shared" si="14"/>
        <v>31693.959360000001</v>
      </c>
      <c r="Q120" s="29">
        <f t="shared" si="15"/>
        <v>7.0315166908195134E-6</v>
      </c>
      <c r="R120" s="29"/>
      <c r="S120" s="32">
        <v>1</v>
      </c>
      <c r="T120" s="29">
        <f t="shared" si="17"/>
        <v>7.0315166908195134E-6</v>
      </c>
      <c r="U120" s="29"/>
      <c r="V120" s="29">
        <f t="shared" si="21"/>
        <v>-2.0946399999957066E-2</v>
      </c>
      <c r="W120" s="29" t="s">
        <v>314</v>
      </c>
    </row>
    <row r="121" spans="1:28" s="29" customFormat="1">
      <c r="A121" s="31" t="s">
        <v>93</v>
      </c>
      <c r="B121" s="120"/>
      <c r="C121" s="22">
        <v>46712.4594</v>
      </c>
      <c r="D121" s="22"/>
      <c r="E121" s="29">
        <f t="shared" si="11"/>
        <v>11095.954825874649</v>
      </c>
      <c r="F121" s="15">
        <f t="shared" si="22"/>
        <v>11096</v>
      </c>
      <c r="G121" s="29">
        <f t="shared" si="16"/>
        <v>-2.0906400000967551E-2</v>
      </c>
      <c r="K121" s="29">
        <f>G121</f>
        <v>-2.0906400000967551E-2</v>
      </c>
      <c r="O121" s="29">
        <f t="shared" si="13"/>
        <v>-2.3598100716632972E-2</v>
      </c>
      <c r="P121" s="30">
        <f t="shared" si="14"/>
        <v>31693.9594</v>
      </c>
      <c r="Q121" s="29">
        <f t="shared" si="15"/>
        <v>7.2452527427137394E-6</v>
      </c>
      <c r="S121" s="32">
        <v>1</v>
      </c>
      <c r="T121" s="29">
        <f t="shared" si="17"/>
        <v>7.2452527427137394E-6</v>
      </c>
      <c r="V121" s="29">
        <f t="shared" si="21"/>
        <v>-2.0906400000967551E-2</v>
      </c>
      <c r="W121" s="29" t="s">
        <v>314</v>
      </c>
    </row>
    <row r="122" spans="1:28" s="29" customFormat="1">
      <c r="A122" s="31" t="s">
        <v>92</v>
      </c>
      <c r="B122" s="120"/>
      <c r="C122" s="22">
        <v>46714.309800000003</v>
      </c>
      <c r="D122" s="22"/>
      <c r="E122" s="29">
        <f t="shared" si="11"/>
        <v>11099.953132687659</v>
      </c>
      <c r="F122" s="15">
        <f t="shared" si="22"/>
        <v>11100</v>
      </c>
      <c r="G122" s="29">
        <f t="shared" si="16"/>
        <v>-2.1689999994123355E-2</v>
      </c>
      <c r="K122" s="29">
        <f>G122</f>
        <v>-2.1689999994123355E-2</v>
      </c>
      <c r="O122" s="29">
        <f t="shared" si="13"/>
        <v>-2.3614623887216895E-2</v>
      </c>
      <c r="P122" s="30">
        <f t="shared" si="14"/>
        <v>31695.809800000003</v>
      </c>
      <c r="Q122" s="29">
        <f t="shared" si="15"/>
        <v>3.7041771298665354E-6</v>
      </c>
      <c r="S122" s="32">
        <v>1</v>
      </c>
      <c r="T122" s="29">
        <f t="shared" si="17"/>
        <v>3.7041771298665354E-6</v>
      </c>
      <c r="V122" s="29">
        <f t="shared" si="21"/>
        <v>-2.1689999994123355E-2</v>
      </c>
      <c r="W122" s="29" t="s">
        <v>314</v>
      </c>
    </row>
    <row r="123" spans="1:28" s="29" customFormat="1">
      <c r="A123" s="31" t="s">
        <v>92</v>
      </c>
      <c r="B123" s="120"/>
      <c r="C123" s="22">
        <v>46714.31035</v>
      </c>
      <c r="D123" s="22"/>
      <c r="E123" s="29">
        <f t="shared" si="11"/>
        <v>11099.954321116504</v>
      </c>
      <c r="F123" s="15">
        <f t="shared" si="22"/>
        <v>11100</v>
      </c>
      <c r="G123" s="29">
        <f t="shared" si="16"/>
        <v>-2.1139999997103587E-2</v>
      </c>
      <c r="K123" s="29">
        <f>G123</f>
        <v>-2.1139999997103587E-2</v>
      </c>
      <c r="O123" s="29">
        <f t="shared" si="13"/>
        <v>-2.3614623887216895E-2</v>
      </c>
      <c r="P123" s="30">
        <f t="shared" si="14"/>
        <v>31695.81035</v>
      </c>
      <c r="Q123" s="29">
        <f t="shared" si="15"/>
        <v>6.1237633975195224E-6</v>
      </c>
      <c r="S123" s="32">
        <v>1</v>
      </c>
      <c r="T123" s="29">
        <f t="shared" si="17"/>
        <v>6.1237633975195224E-6</v>
      </c>
      <c r="V123" s="29">
        <f t="shared" si="21"/>
        <v>-2.1139999997103587E-2</v>
      </c>
      <c r="W123" s="29" t="s">
        <v>314</v>
      </c>
    </row>
    <row r="124" spans="1:28">
      <c r="A124" s="31" t="s">
        <v>294</v>
      </c>
      <c r="B124" s="120" t="s">
        <v>89</v>
      </c>
      <c r="C124" s="22">
        <v>46714.310400000002</v>
      </c>
      <c r="D124" s="31" t="s">
        <v>74</v>
      </c>
      <c r="E124" s="29">
        <f t="shared" si="11"/>
        <v>11099.954429155496</v>
      </c>
      <c r="F124" s="15">
        <f t="shared" si="22"/>
        <v>11100</v>
      </c>
      <c r="G124" s="29">
        <f t="shared" si="16"/>
        <v>-2.1089999994728714E-2</v>
      </c>
      <c r="H124" s="29"/>
      <c r="I124" s="29"/>
      <c r="J124" s="29">
        <f>G124</f>
        <v>-2.1089999994728714E-2</v>
      </c>
      <c r="K124" s="29"/>
      <c r="L124" s="29"/>
      <c r="M124" s="29"/>
      <c r="N124" s="29"/>
      <c r="O124" s="29">
        <f t="shared" si="13"/>
        <v>-2.3614623887216895E-2</v>
      </c>
      <c r="P124" s="30">
        <f t="shared" si="14"/>
        <v>31695.810400000002</v>
      </c>
      <c r="Q124" s="29">
        <f t="shared" si="15"/>
        <v>6.3737257985221732E-6</v>
      </c>
      <c r="R124" s="4"/>
      <c r="S124" s="32">
        <v>1</v>
      </c>
      <c r="T124" s="29">
        <f t="shared" si="17"/>
        <v>6.3737257985221732E-6</v>
      </c>
      <c r="U124" s="29"/>
      <c r="V124" s="29">
        <f t="shared" si="21"/>
        <v>-2.1089999994728714E-2</v>
      </c>
      <c r="W124" s="29" t="s">
        <v>314</v>
      </c>
    </row>
    <row r="125" spans="1:28">
      <c r="A125" s="31" t="s">
        <v>92</v>
      </c>
      <c r="B125" s="120" t="s">
        <v>90</v>
      </c>
      <c r="C125" s="22">
        <v>46760.357080000002</v>
      </c>
      <c r="D125" s="22"/>
      <c r="E125" s="29">
        <f t="shared" si="11"/>
        <v>11199.451161948502</v>
      </c>
      <c r="F125" s="15">
        <f t="shared" si="22"/>
        <v>11199.5</v>
      </c>
      <c r="G125" s="29">
        <f t="shared" ref="G125:G156" si="23">C125-(C$7+F125*C$8)</f>
        <v>-2.2602049997658469E-2</v>
      </c>
      <c r="H125" s="29"/>
      <c r="I125" s="29"/>
      <c r="J125" s="29"/>
      <c r="K125" s="29">
        <f>G125</f>
        <v>-2.2602049997658469E-2</v>
      </c>
      <c r="L125" s="29"/>
      <c r="M125" s="29"/>
      <c r="N125" s="29"/>
      <c r="O125" s="29">
        <f t="shared" si="13"/>
        <v>-2.4026137236291229E-2</v>
      </c>
      <c r="P125" s="30">
        <f t="shared" si="14"/>
        <v>31741.857080000002</v>
      </c>
      <c r="Q125" s="29">
        <f t="shared" si="15"/>
        <v>2.0280244632366807E-6</v>
      </c>
      <c r="R125" s="29"/>
      <c r="S125" s="32">
        <v>1</v>
      </c>
      <c r="T125" s="29">
        <f t="shared" ref="T125:T156" si="24">+S125*Q125</f>
        <v>2.0280244632366807E-6</v>
      </c>
      <c r="U125" s="29"/>
      <c r="V125" s="29">
        <f t="shared" si="21"/>
        <v>-2.2602049997658469E-2</v>
      </c>
      <c r="W125" s="29" t="s">
        <v>314</v>
      </c>
    </row>
    <row r="126" spans="1:28">
      <c r="A126" s="31" t="s">
        <v>295</v>
      </c>
      <c r="B126" s="120" t="s">
        <v>90</v>
      </c>
      <c r="C126" s="22">
        <v>46760.357100000001</v>
      </c>
      <c r="D126" s="31" t="s">
        <v>74</v>
      </c>
      <c r="E126" s="29">
        <f t="shared" si="11"/>
        <v>11199.451205164096</v>
      </c>
      <c r="F126" s="15">
        <f t="shared" si="22"/>
        <v>11199.5</v>
      </c>
      <c r="G126" s="29">
        <f t="shared" si="23"/>
        <v>-2.2582049998163711E-2</v>
      </c>
      <c r="H126" s="29"/>
      <c r="I126" s="29"/>
      <c r="J126" s="29">
        <f>G126</f>
        <v>-2.2582049998163711E-2</v>
      </c>
      <c r="K126" s="29"/>
      <c r="L126" s="29"/>
      <c r="M126" s="29"/>
      <c r="N126" s="29"/>
      <c r="O126" s="29">
        <f t="shared" si="13"/>
        <v>-2.4026137236291229E-2</v>
      </c>
      <c r="P126" s="30">
        <f t="shared" si="14"/>
        <v>31741.857100000001</v>
      </c>
      <c r="Q126" s="29">
        <f t="shared" si="15"/>
        <v>2.0853879513227623E-6</v>
      </c>
      <c r="R126" s="4"/>
      <c r="S126" s="32">
        <v>1</v>
      </c>
      <c r="T126" s="29">
        <f t="shared" si="24"/>
        <v>2.0853879513227623E-6</v>
      </c>
      <c r="U126" s="29"/>
      <c r="V126" s="29">
        <f t="shared" si="21"/>
        <v>-2.2582049998163711E-2</v>
      </c>
      <c r="W126" s="29" t="s">
        <v>314</v>
      </c>
    </row>
    <row r="127" spans="1:28">
      <c r="A127" s="31" t="s">
        <v>295</v>
      </c>
      <c r="B127" s="120" t="s">
        <v>90</v>
      </c>
      <c r="C127" s="22">
        <v>46760.357400000001</v>
      </c>
      <c r="D127" s="31" t="s">
        <v>59</v>
      </c>
      <c r="E127" s="29">
        <f t="shared" si="11"/>
        <v>11199.451853398015</v>
      </c>
      <c r="F127" s="15">
        <f t="shared" si="22"/>
        <v>11199.5</v>
      </c>
      <c r="G127" s="29">
        <f t="shared" si="23"/>
        <v>-2.2282049998466391E-2</v>
      </c>
      <c r="H127" s="29"/>
      <c r="I127" s="29"/>
      <c r="J127" s="29">
        <f>G127</f>
        <v>-2.2282049998466391E-2</v>
      </c>
      <c r="K127" s="29"/>
      <c r="L127" s="29"/>
      <c r="M127" s="29"/>
      <c r="N127" s="29"/>
      <c r="O127" s="29">
        <f t="shared" si="13"/>
        <v>-2.4026137236291229E-2</v>
      </c>
      <c r="P127" s="30">
        <f t="shared" si="14"/>
        <v>31741.857400000001</v>
      </c>
      <c r="Q127" s="29">
        <f t="shared" si="15"/>
        <v>3.0418402931434732E-6</v>
      </c>
      <c r="R127" s="4"/>
      <c r="S127" s="32">
        <v>1</v>
      </c>
      <c r="T127" s="29">
        <f t="shared" si="24"/>
        <v>3.0418402931434732E-6</v>
      </c>
      <c r="U127" s="29"/>
      <c r="V127" s="29">
        <f t="shared" si="21"/>
        <v>-2.2282049998466391E-2</v>
      </c>
      <c r="W127" s="29" t="s">
        <v>314</v>
      </c>
    </row>
    <row r="128" spans="1:28">
      <c r="A128" s="31" t="s">
        <v>92</v>
      </c>
      <c r="B128" s="120" t="s">
        <v>90</v>
      </c>
      <c r="C128" s="22">
        <v>46760.357430000004</v>
      </c>
      <c r="D128" s="22"/>
      <c r="E128" s="29">
        <f t="shared" si="11"/>
        <v>11199.451918221414</v>
      </c>
      <c r="F128" s="15">
        <f t="shared" si="22"/>
        <v>11199.5</v>
      </c>
      <c r="G128" s="29">
        <f t="shared" si="23"/>
        <v>-2.2252049995586276E-2</v>
      </c>
      <c r="H128" s="29"/>
      <c r="I128" s="29"/>
      <c r="J128" s="29"/>
      <c r="K128" s="29">
        <f>G128</f>
        <v>-2.2252049995586276E-2</v>
      </c>
      <c r="L128" s="29"/>
      <c r="M128" s="29"/>
      <c r="N128" s="29"/>
      <c r="O128" s="29">
        <f t="shared" si="13"/>
        <v>-2.4026137236291229E-2</v>
      </c>
      <c r="P128" s="30">
        <f t="shared" si="14"/>
        <v>31741.857430000004</v>
      </c>
      <c r="Q128" s="29">
        <f t="shared" si="15"/>
        <v>3.1473855376321141E-6</v>
      </c>
      <c r="R128" s="29"/>
      <c r="S128" s="32">
        <v>1</v>
      </c>
      <c r="T128" s="29">
        <f t="shared" si="24"/>
        <v>3.1473855376321141E-6</v>
      </c>
      <c r="U128" s="29"/>
      <c r="V128" s="29">
        <f t="shared" si="21"/>
        <v>-2.2252049995586276E-2</v>
      </c>
      <c r="W128" s="29" t="s">
        <v>314</v>
      </c>
    </row>
    <row r="129" spans="1:25">
      <c r="A129" s="31" t="s">
        <v>92</v>
      </c>
      <c r="B129" s="120" t="s">
        <v>90</v>
      </c>
      <c r="C129" s="22">
        <v>46762.209950000004</v>
      </c>
      <c r="D129" s="22"/>
      <c r="E129" s="29">
        <f t="shared" si="11"/>
        <v>11203.454805887446</v>
      </c>
      <c r="F129" s="15">
        <f t="shared" si="22"/>
        <v>11203.5</v>
      </c>
      <c r="G129" s="29">
        <f t="shared" si="23"/>
        <v>-2.0915649991366081E-2</v>
      </c>
      <c r="H129" s="29"/>
      <c r="I129" s="29"/>
      <c r="J129" s="29"/>
      <c r="K129" s="29">
        <f>G129</f>
        <v>-2.0915649991366081E-2</v>
      </c>
      <c r="L129" s="29"/>
      <c r="M129" s="29"/>
      <c r="N129" s="29"/>
      <c r="O129" s="29">
        <f t="shared" si="13"/>
        <v>-2.4042700566135392E-2</v>
      </c>
      <c r="P129" s="30">
        <f t="shared" si="14"/>
        <v>31743.709950000004</v>
      </c>
      <c r="Q129" s="29">
        <f t="shared" si="15"/>
        <v>9.7784452971650797E-6</v>
      </c>
      <c r="R129" s="29"/>
      <c r="S129" s="32">
        <v>1</v>
      </c>
      <c r="T129" s="29">
        <f t="shared" si="24"/>
        <v>9.7784452971650797E-6</v>
      </c>
      <c r="U129" s="29"/>
      <c r="V129" s="29">
        <f t="shared" si="21"/>
        <v>-2.0915649991366081E-2</v>
      </c>
      <c r="W129" s="29" t="s">
        <v>314</v>
      </c>
    </row>
    <row r="130" spans="1:25">
      <c r="A130" s="31" t="s">
        <v>294</v>
      </c>
      <c r="B130" s="120" t="s">
        <v>90</v>
      </c>
      <c r="C130" s="22">
        <v>46762.21</v>
      </c>
      <c r="D130" s="31" t="s">
        <v>59</v>
      </c>
      <c r="E130" s="29">
        <f t="shared" si="11"/>
        <v>11203.454913926422</v>
      </c>
      <c r="F130" s="15">
        <f t="shared" si="22"/>
        <v>11203.5</v>
      </c>
      <c r="G130" s="29">
        <f t="shared" si="23"/>
        <v>-2.0865649996267166E-2</v>
      </c>
      <c r="H130" s="29"/>
      <c r="I130" s="29"/>
      <c r="J130" s="29">
        <f>G130</f>
        <v>-2.0865649996267166E-2</v>
      </c>
      <c r="K130" s="29"/>
      <c r="L130" s="29"/>
      <c r="M130" s="29"/>
      <c r="N130" s="29"/>
      <c r="O130" s="29">
        <f t="shared" si="13"/>
        <v>-2.4042700566135392E-2</v>
      </c>
      <c r="P130" s="30">
        <f t="shared" si="14"/>
        <v>31743.71</v>
      </c>
      <c r="Q130" s="29">
        <f t="shared" si="15"/>
        <v>1.009365032350002E-5</v>
      </c>
      <c r="R130" s="4"/>
      <c r="S130" s="32">
        <v>1</v>
      </c>
      <c r="T130" s="29">
        <f t="shared" si="24"/>
        <v>1.009365032350002E-5</v>
      </c>
      <c r="U130" s="29"/>
      <c r="V130" s="29">
        <f t="shared" si="21"/>
        <v>-2.0865649996267166E-2</v>
      </c>
      <c r="W130" s="29" t="s">
        <v>314</v>
      </c>
    </row>
    <row r="131" spans="1:25">
      <c r="A131" s="31" t="s">
        <v>294</v>
      </c>
      <c r="B131" s="120" t="s">
        <v>90</v>
      </c>
      <c r="C131" s="22">
        <v>46762.2111</v>
      </c>
      <c r="D131" s="31" t="s">
        <v>74</v>
      </c>
      <c r="E131" s="29">
        <f t="shared" si="11"/>
        <v>11203.457290784127</v>
      </c>
      <c r="F131" s="15">
        <f t="shared" si="22"/>
        <v>11203.5</v>
      </c>
      <c r="G131" s="29">
        <f t="shared" si="23"/>
        <v>-1.9765649994951673E-2</v>
      </c>
      <c r="H131" s="29"/>
      <c r="I131" s="29"/>
      <c r="J131" s="29">
        <f>G131</f>
        <v>-1.9765649994951673E-2</v>
      </c>
      <c r="K131" s="29"/>
      <c r="L131" s="29"/>
      <c r="M131" s="29"/>
      <c r="N131" s="29"/>
      <c r="O131" s="29">
        <f t="shared" si="13"/>
        <v>-2.4042700566135392E-2</v>
      </c>
      <c r="P131" s="30">
        <f t="shared" si="14"/>
        <v>31743.7111</v>
      </c>
      <c r="Q131" s="29">
        <f t="shared" si="15"/>
        <v>1.829316158846298E-5</v>
      </c>
      <c r="R131" s="4"/>
      <c r="S131" s="32">
        <v>1</v>
      </c>
      <c r="T131" s="29">
        <f t="shared" si="24"/>
        <v>1.829316158846298E-5</v>
      </c>
      <c r="U131" s="29"/>
      <c r="V131" s="29">
        <f t="shared" si="21"/>
        <v>-1.9765649994951673E-2</v>
      </c>
      <c r="W131" s="29" t="s">
        <v>314</v>
      </c>
    </row>
    <row r="132" spans="1:25">
      <c r="A132" s="31" t="s">
        <v>92</v>
      </c>
      <c r="B132" s="120" t="s">
        <v>90</v>
      </c>
      <c r="C132" s="22">
        <v>46762.211129999996</v>
      </c>
      <c r="D132" s="22"/>
      <c r="E132" s="29">
        <f t="shared" si="11"/>
        <v>11203.45735560751</v>
      </c>
      <c r="F132" s="15">
        <f t="shared" si="22"/>
        <v>11203.5</v>
      </c>
      <c r="G132" s="29">
        <f t="shared" si="23"/>
        <v>-1.9735649999347515E-2</v>
      </c>
      <c r="H132" s="29"/>
      <c r="I132" s="29"/>
      <c r="J132" s="29"/>
      <c r="K132" s="29">
        <f>G132</f>
        <v>-1.9735649999347515E-2</v>
      </c>
      <c r="L132" s="29"/>
      <c r="M132" s="29"/>
      <c r="N132" s="29"/>
      <c r="O132" s="29">
        <f t="shared" si="13"/>
        <v>-2.4042700566135392E-2</v>
      </c>
      <c r="P132" s="30">
        <f t="shared" si="14"/>
        <v>31743.711129999996</v>
      </c>
      <c r="Q132" s="29">
        <f t="shared" si="15"/>
        <v>1.8550684584867771E-5</v>
      </c>
      <c r="R132" s="29"/>
      <c r="S132" s="32">
        <v>1</v>
      </c>
      <c r="T132" s="29">
        <f t="shared" si="24"/>
        <v>1.8550684584867771E-5</v>
      </c>
      <c r="U132" s="29"/>
      <c r="V132" s="29">
        <f t="shared" si="21"/>
        <v>-1.9735649999347515E-2</v>
      </c>
      <c r="W132" s="29" t="s">
        <v>314</v>
      </c>
    </row>
    <row r="133" spans="1:25">
      <c r="A133" s="31" t="s">
        <v>92</v>
      </c>
      <c r="B133" s="120"/>
      <c r="C133" s="22">
        <v>46762.439050000001</v>
      </c>
      <c r="D133" s="22"/>
      <c r="E133" s="29">
        <f t="shared" si="11"/>
        <v>11203.949840523657</v>
      </c>
      <c r="F133" s="15">
        <f t="shared" si="22"/>
        <v>11204</v>
      </c>
      <c r="G133" s="29">
        <f t="shared" si="23"/>
        <v>-2.3213599997689016E-2</v>
      </c>
      <c r="H133" s="29"/>
      <c r="I133" s="29"/>
      <c r="J133" s="29"/>
      <c r="K133" s="29">
        <f>G133</f>
        <v>-2.3213599997689016E-2</v>
      </c>
      <c r="L133" s="29"/>
      <c r="M133" s="29"/>
      <c r="N133" s="29"/>
      <c r="O133" s="29">
        <f t="shared" si="13"/>
        <v>-2.4044771091494336E-2</v>
      </c>
      <c r="P133" s="30">
        <f t="shared" si="14"/>
        <v>31743.939050000001</v>
      </c>
      <c r="Q133" s="29">
        <f t="shared" si="15"/>
        <v>6.9084538717753166E-7</v>
      </c>
      <c r="R133" s="29"/>
      <c r="S133" s="32">
        <v>1</v>
      </c>
      <c r="T133" s="29">
        <f t="shared" si="24"/>
        <v>6.9084538717753166E-7</v>
      </c>
      <c r="U133" s="29"/>
      <c r="V133" s="29">
        <f t="shared" si="21"/>
        <v>-2.3213599997689016E-2</v>
      </c>
      <c r="W133" s="29" t="s">
        <v>314</v>
      </c>
      <c r="X133" s="17"/>
      <c r="Y133" s="16"/>
    </row>
    <row r="134" spans="1:25">
      <c r="A134" s="31" t="s">
        <v>294</v>
      </c>
      <c r="B134" s="120" t="s">
        <v>89</v>
      </c>
      <c r="C134" s="22">
        <v>46762.439100000003</v>
      </c>
      <c r="D134" s="31" t="s">
        <v>59</v>
      </c>
      <c r="E134" s="29">
        <f t="shared" si="11"/>
        <v>11203.949948562649</v>
      </c>
      <c r="F134" s="15">
        <f t="shared" si="22"/>
        <v>11204</v>
      </c>
      <c r="G134" s="29">
        <f t="shared" si="23"/>
        <v>-2.3163599995314144E-2</v>
      </c>
      <c r="H134" s="29"/>
      <c r="I134" s="29"/>
      <c r="J134" s="29">
        <f>G134</f>
        <v>-2.3163599995314144E-2</v>
      </c>
      <c r="K134" s="29"/>
      <c r="L134" s="29"/>
      <c r="M134" s="29"/>
      <c r="N134" s="29"/>
      <c r="O134" s="29">
        <f t="shared" si="13"/>
        <v>-2.4044771091494336E-2</v>
      </c>
      <c r="P134" s="30">
        <f t="shared" si="14"/>
        <v>31743.939100000003</v>
      </c>
      <c r="Q134" s="29">
        <f t="shared" si="15"/>
        <v>7.7646250074340177E-7</v>
      </c>
      <c r="R134" s="4"/>
      <c r="S134" s="32">
        <v>1</v>
      </c>
      <c r="T134" s="29">
        <f t="shared" si="24"/>
        <v>7.7646250074340177E-7</v>
      </c>
      <c r="U134" s="29"/>
      <c r="V134" s="29">
        <f t="shared" si="21"/>
        <v>-2.3163599995314144E-2</v>
      </c>
      <c r="W134" s="29" t="s">
        <v>908</v>
      </c>
    </row>
    <row r="135" spans="1:25" s="29" customFormat="1">
      <c r="A135" s="31" t="s">
        <v>92</v>
      </c>
      <c r="B135" s="120"/>
      <c r="C135" s="22">
        <v>46762.439259999999</v>
      </c>
      <c r="D135" s="22"/>
      <c r="E135" s="29">
        <f t="shared" si="11"/>
        <v>11203.950294287397</v>
      </c>
      <c r="F135" s="15">
        <f t="shared" si="22"/>
        <v>11204</v>
      </c>
      <c r="G135" s="29">
        <f t="shared" si="23"/>
        <v>-2.3003599999356084E-2</v>
      </c>
      <c r="K135" s="29">
        <f>G135</f>
        <v>-2.3003599999356084E-2</v>
      </c>
      <c r="O135" s="29">
        <f t="shared" si="13"/>
        <v>-2.4044771091494336E-2</v>
      </c>
      <c r="P135" s="30">
        <f t="shared" si="14"/>
        <v>31743.939259999999</v>
      </c>
      <c r="Q135" s="29">
        <f t="shared" si="15"/>
        <v>1.0840372431043613E-6</v>
      </c>
      <c r="S135" s="32">
        <v>1</v>
      </c>
      <c r="T135" s="29">
        <f t="shared" si="24"/>
        <v>1.0840372431043613E-6</v>
      </c>
      <c r="V135" s="29">
        <f t="shared" si="21"/>
        <v>-2.3003599999356084E-2</v>
      </c>
      <c r="W135" s="29" t="s">
        <v>315</v>
      </c>
    </row>
    <row r="136" spans="1:25">
      <c r="A136" s="31" t="s">
        <v>296</v>
      </c>
      <c r="B136" s="120" t="s">
        <v>89</v>
      </c>
      <c r="C136" s="22">
        <v>46762.439299999998</v>
      </c>
      <c r="D136" s="31" t="s">
        <v>74</v>
      </c>
      <c r="E136" s="29">
        <f t="shared" si="11"/>
        <v>11203.950380718585</v>
      </c>
      <c r="F136" s="15">
        <f t="shared" si="22"/>
        <v>11204</v>
      </c>
      <c r="G136" s="29">
        <f t="shared" si="23"/>
        <v>-2.2963600000366569E-2</v>
      </c>
      <c r="H136" s="29"/>
      <c r="I136" s="29"/>
      <c r="J136" s="29">
        <f>G136</f>
        <v>-2.2963600000366569E-2</v>
      </c>
      <c r="K136" s="29"/>
      <c r="L136" s="29"/>
      <c r="M136" s="29"/>
      <c r="N136" s="29"/>
      <c r="O136" s="29">
        <f t="shared" si="13"/>
        <v>-2.4044771091494336E-2</v>
      </c>
      <c r="P136" s="30">
        <f t="shared" si="14"/>
        <v>31743.939299999998</v>
      </c>
      <c r="Q136" s="29">
        <f t="shared" si="15"/>
        <v>1.168930928290407E-6</v>
      </c>
      <c r="R136" s="4"/>
      <c r="S136" s="32">
        <v>1</v>
      </c>
      <c r="T136" s="29">
        <f t="shared" si="24"/>
        <v>1.168930928290407E-6</v>
      </c>
      <c r="U136" s="29"/>
      <c r="V136" s="29">
        <f t="shared" si="21"/>
        <v>-2.2963600000366569E-2</v>
      </c>
      <c r="W136" s="29" t="s">
        <v>315</v>
      </c>
    </row>
    <row r="137" spans="1:25">
      <c r="A137" s="31" t="s">
        <v>92</v>
      </c>
      <c r="B137" s="120"/>
      <c r="C137" s="22">
        <v>46764.290800000002</v>
      </c>
      <c r="D137" s="22"/>
      <c r="E137" s="29">
        <f t="shared" si="11"/>
        <v>11207.951064389299</v>
      </c>
      <c r="F137" s="15">
        <f t="shared" si="22"/>
        <v>11208</v>
      </c>
      <c r="G137" s="29">
        <f t="shared" si="23"/>
        <v>-2.2647199992206879E-2</v>
      </c>
      <c r="H137" s="29"/>
      <c r="I137" s="29"/>
      <c r="J137" s="29"/>
      <c r="K137" s="29">
        <f>G137</f>
        <v>-2.2647199992206879E-2</v>
      </c>
      <c r="L137" s="29"/>
      <c r="M137" s="29"/>
      <c r="N137" s="29"/>
      <c r="O137" s="29">
        <f t="shared" si="13"/>
        <v>-2.4061336167393293E-2</v>
      </c>
      <c r="P137" s="30">
        <f t="shared" si="14"/>
        <v>31745.790800000002</v>
      </c>
      <c r="Q137" s="29">
        <f t="shared" si="15"/>
        <v>1.9997811219708598E-6</v>
      </c>
      <c r="R137" s="29"/>
      <c r="S137" s="32">
        <v>1</v>
      </c>
      <c r="T137" s="29">
        <f t="shared" si="24"/>
        <v>1.9997811219708598E-6</v>
      </c>
      <c r="U137" s="29"/>
      <c r="V137" s="29">
        <f t="shared" si="21"/>
        <v>-2.2647199992206879E-2</v>
      </c>
      <c r="W137" s="29" t="s">
        <v>315</v>
      </c>
    </row>
    <row r="138" spans="1:25" s="29" customFormat="1">
      <c r="A138" s="31" t="s">
        <v>72</v>
      </c>
      <c r="B138" s="120"/>
      <c r="C138" s="22">
        <v>47024.3802</v>
      </c>
      <c r="D138" s="22"/>
      <c r="E138" s="29">
        <f t="shared" si="11"/>
        <v>11769.946967983082</v>
      </c>
      <c r="F138" s="15">
        <f t="shared" si="22"/>
        <v>11770</v>
      </c>
      <c r="G138" s="29">
        <f t="shared" si="23"/>
        <v>-2.4542999999539461E-2</v>
      </c>
      <c r="J138" s="29">
        <f t="shared" ref="J138:J154" si="25">G138</f>
        <v>-2.4542999999539461E-2</v>
      </c>
      <c r="O138" s="29">
        <f t="shared" si="13"/>
        <v>-2.6404157277342587E-2</v>
      </c>
      <c r="P138" s="30">
        <f t="shared" si="14"/>
        <v>32005.8802</v>
      </c>
      <c r="Q138" s="29">
        <f t="shared" si="15"/>
        <v>3.4639064127195439E-6</v>
      </c>
      <c r="S138" s="32">
        <v>0.1</v>
      </c>
      <c r="T138" s="29">
        <f t="shared" si="24"/>
        <v>3.463906412719544E-7</v>
      </c>
      <c r="V138" s="29">
        <f t="shared" si="21"/>
        <v>-2.4542999999539461E-2</v>
      </c>
      <c r="W138" s="29" t="s">
        <v>315</v>
      </c>
    </row>
    <row r="139" spans="1:25">
      <c r="A139" s="31" t="s">
        <v>297</v>
      </c>
      <c r="B139" s="120" t="s">
        <v>89</v>
      </c>
      <c r="C139" s="22">
        <v>47029.472199999997</v>
      </c>
      <c r="D139" s="31" t="s">
        <v>74</v>
      </c>
      <c r="E139" s="29">
        <f t="shared" si="11"/>
        <v>11780.949658369917</v>
      </c>
      <c r="F139" s="15">
        <f t="shared" si="22"/>
        <v>11781</v>
      </c>
      <c r="G139" s="29">
        <f t="shared" si="23"/>
        <v>-2.3297899999306537E-2</v>
      </c>
      <c r="H139" s="29"/>
      <c r="I139" s="29"/>
      <c r="J139" s="29">
        <f t="shared" si="25"/>
        <v>-2.3297899999306537E-2</v>
      </c>
      <c r="K139" s="29"/>
      <c r="L139" s="29"/>
      <c r="M139" s="29"/>
      <c r="N139" s="29"/>
      <c r="O139" s="29">
        <f t="shared" si="13"/>
        <v>-2.6450318911634241E-2</v>
      </c>
      <c r="P139" s="30">
        <f t="shared" si="14"/>
        <v>32010.972199999997</v>
      </c>
      <c r="Q139" s="29">
        <f t="shared" si="15"/>
        <v>9.9377449988013818E-6</v>
      </c>
      <c r="R139" s="4"/>
      <c r="S139" s="32">
        <v>1</v>
      </c>
      <c r="T139" s="29">
        <f t="shared" si="24"/>
        <v>9.9377449988013818E-6</v>
      </c>
      <c r="U139" s="29"/>
      <c r="V139" s="29">
        <f t="shared" si="21"/>
        <v>-2.3297899999306537E-2</v>
      </c>
      <c r="W139" s="29" t="s">
        <v>315</v>
      </c>
    </row>
    <row r="140" spans="1:25" s="29" customFormat="1">
      <c r="A140" s="31" t="s">
        <v>75</v>
      </c>
      <c r="B140" s="120"/>
      <c r="C140" s="22">
        <v>47777.342400000001</v>
      </c>
      <c r="D140" s="22"/>
      <c r="E140" s="29">
        <f t="shared" si="11"/>
        <v>13396.932427448046</v>
      </c>
      <c r="F140" s="15">
        <f t="shared" si="22"/>
        <v>13397</v>
      </c>
      <c r="G140" s="29">
        <f t="shared" si="23"/>
        <v>-3.1272299995180219E-2</v>
      </c>
      <c r="J140" s="29">
        <f t="shared" si="25"/>
        <v>-3.1272299995180219E-2</v>
      </c>
      <c r="O140" s="29">
        <f t="shared" si="13"/>
        <v>-3.3359404394071202E-2</v>
      </c>
      <c r="P140" s="30">
        <f t="shared" si="14"/>
        <v>32758.842400000001</v>
      </c>
      <c r="Q140" s="29">
        <f t="shared" si="15"/>
        <v>4.3560047718700874E-6</v>
      </c>
      <c r="S140" s="32">
        <v>0.1</v>
      </c>
      <c r="T140" s="29">
        <f t="shared" si="24"/>
        <v>4.3560047718700877E-7</v>
      </c>
      <c r="V140" s="29">
        <f t="shared" si="21"/>
        <v>-3.1272299995180219E-2</v>
      </c>
      <c r="W140" s="29" t="s">
        <v>315</v>
      </c>
    </row>
    <row r="141" spans="1:25" s="29" customFormat="1">
      <c r="A141" s="31" t="s">
        <v>75</v>
      </c>
      <c r="B141" s="120"/>
      <c r="C141" s="22">
        <v>47777.342700000001</v>
      </c>
      <c r="D141" s="22"/>
      <c r="E141" s="29">
        <f t="shared" si="11"/>
        <v>13396.933075681964</v>
      </c>
      <c r="F141" s="15">
        <f t="shared" si="22"/>
        <v>13397</v>
      </c>
      <c r="G141" s="29">
        <f t="shared" si="23"/>
        <v>-3.0972299995482899E-2</v>
      </c>
      <c r="J141" s="29">
        <f t="shared" si="25"/>
        <v>-3.0972299995482899E-2</v>
      </c>
      <c r="O141" s="29">
        <f t="shared" si="13"/>
        <v>-3.3359404394071202E-2</v>
      </c>
      <c r="P141" s="30">
        <f t="shared" si="14"/>
        <v>32758.842700000001</v>
      </c>
      <c r="Q141" s="29">
        <f t="shared" si="15"/>
        <v>5.69826740975962E-6</v>
      </c>
      <c r="S141" s="32">
        <v>0.1</v>
      </c>
      <c r="T141" s="29">
        <f t="shared" si="24"/>
        <v>5.69826740975962E-7</v>
      </c>
      <c r="V141" s="29">
        <f t="shared" si="21"/>
        <v>-3.0972299995482899E-2</v>
      </c>
      <c r="W141" s="29" t="s">
        <v>315</v>
      </c>
    </row>
    <row r="142" spans="1:25">
      <c r="A142" s="129" t="s">
        <v>199</v>
      </c>
      <c r="B142" s="120"/>
      <c r="C142" s="130">
        <v>48230.647900000004</v>
      </c>
      <c r="D142" s="22"/>
      <c r="E142" s="29">
        <f t="shared" si="11"/>
        <v>14376.425763495323</v>
      </c>
      <c r="F142" s="15">
        <f t="shared" si="22"/>
        <v>14376.5</v>
      </c>
      <c r="G142" s="29">
        <f t="shared" si="23"/>
        <v>-3.4356349991867319E-2</v>
      </c>
      <c r="H142" s="29"/>
      <c r="I142" s="29"/>
      <c r="J142" s="29">
        <f t="shared" si="25"/>
        <v>-3.4356349991867319E-2</v>
      </c>
      <c r="K142" s="29"/>
      <c r="L142" s="29"/>
      <c r="M142" s="29"/>
      <c r="N142" s="29"/>
      <c r="O142" s="29">
        <f t="shared" si="13"/>
        <v>-3.767048742653363E-2</v>
      </c>
      <c r="P142" s="30">
        <f t="shared" si="14"/>
        <v>33212.147900000004</v>
      </c>
      <c r="Q142" s="29">
        <f t="shared" si="15"/>
        <v>1.09835069358566E-5</v>
      </c>
      <c r="R142" s="29"/>
      <c r="S142" s="32">
        <v>1</v>
      </c>
      <c r="T142" s="29">
        <f t="shared" si="24"/>
        <v>1.09835069358566E-5</v>
      </c>
      <c r="U142" s="29"/>
      <c r="V142" s="29">
        <f t="shared" si="21"/>
        <v>-3.4356349991867319E-2</v>
      </c>
      <c r="W142" s="29" t="s">
        <v>315</v>
      </c>
    </row>
    <row r="143" spans="1:25">
      <c r="A143" s="129" t="s">
        <v>199</v>
      </c>
      <c r="B143" s="120"/>
      <c r="C143" s="130">
        <v>48230.648200000003</v>
      </c>
      <c r="D143" s="22"/>
      <c r="E143" s="29">
        <f t="shared" si="11"/>
        <v>14376.426411729242</v>
      </c>
      <c r="F143" s="15">
        <f t="shared" si="22"/>
        <v>14376.5</v>
      </c>
      <c r="G143" s="29">
        <f t="shared" si="23"/>
        <v>-3.4056349992169999E-2</v>
      </c>
      <c r="H143" s="29"/>
      <c r="I143" s="29"/>
      <c r="J143" s="29">
        <f t="shared" si="25"/>
        <v>-3.4056349992169999E-2</v>
      </c>
      <c r="K143" s="29"/>
      <c r="L143" s="29"/>
      <c r="M143" s="29"/>
      <c r="N143" s="29"/>
      <c r="O143" s="29">
        <f t="shared" si="13"/>
        <v>-3.767048742653363E-2</v>
      </c>
      <c r="P143" s="30">
        <f t="shared" si="14"/>
        <v>33212.148200000003</v>
      </c>
      <c r="Q143" s="29">
        <f t="shared" si="15"/>
        <v>1.3061989394468535E-5</v>
      </c>
      <c r="R143" s="29"/>
      <c r="S143" s="32">
        <v>1</v>
      </c>
      <c r="T143" s="29">
        <f t="shared" si="24"/>
        <v>1.3061989394468535E-5</v>
      </c>
      <c r="U143" s="29"/>
      <c r="V143" s="29">
        <f t="shared" si="21"/>
        <v>-3.4056349992169999E-2</v>
      </c>
      <c r="W143" s="29" t="s">
        <v>315</v>
      </c>
    </row>
    <row r="144" spans="1:25" s="29" customFormat="1">
      <c r="A144" s="129" t="s">
        <v>199</v>
      </c>
      <c r="B144" s="120"/>
      <c r="C144" s="130">
        <v>48230.650399999999</v>
      </c>
      <c r="D144" s="22"/>
      <c r="E144" s="29">
        <f t="shared" si="11"/>
        <v>14376.431165444637</v>
      </c>
      <c r="F144" s="15">
        <f t="shared" si="22"/>
        <v>14376.5</v>
      </c>
      <c r="G144" s="29">
        <f t="shared" si="23"/>
        <v>-3.185634999681497E-2</v>
      </c>
      <c r="J144" s="29">
        <f t="shared" si="25"/>
        <v>-3.185634999681497E-2</v>
      </c>
      <c r="O144" s="29">
        <f t="shared" si="13"/>
        <v>-3.767048742653363E-2</v>
      </c>
      <c r="P144" s="30">
        <f t="shared" si="14"/>
        <v>33212.150399999999</v>
      </c>
      <c r="Q144" s="29">
        <f t="shared" si="15"/>
        <v>3.3804194051655512E-5</v>
      </c>
      <c r="S144" s="32">
        <v>1</v>
      </c>
      <c r="T144" s="29">
        <f t="shared" si="24"/>
        <v>3.3804194051655512E-5</v>
      </c>
      <c r="V144" s="29">
        <f t="shared" si="21"/>
        <v>-3.185634999681497E-2</v>
      </c>
      <c r="W144" s="29" t="s">
        <v>315</v>
      </c>
    </row>
    <row r="145" spans="1:23" s="29" customFormat="1">
      <c r="A145" s="129" t="s">
        <v>199</v>
      </c>
      <c r="B145" s="120"/>
      <c r="C145" s="130">
        <v>48231.570800000001</v>
      </c>
      <c r="D145" s="22"/>
      <c r="E145" s="29">
        <f t="shared" si="11"/>
        <v>14378.419947108439</v>
      </c>
      <c r="F145" s="15">
        <f t="shared" si="22"/>
        <v>14378.5</v>
      </c>
      <c r="G145" s="29">
        <f t="shared" si="23"/>
        <v>-3.7048149999463931E-2</v>
      </c>
      <c r="J145" s="29">
        <f t="shared" si="25"/>
        <v>-3.7048149999463931E-2</v>
      </c>
      <c r="O145" s="29">
        <f t="shared" si="13"/>
        <v>-3.7679385254791593E-2</v>
      </c>
      <c r="P145" s="30">
        <f t="shared" si="14"/>
        <v>33213.070800000001</v>
      </c>
      <c r="Q145" s="29">
        <f t="shared" si="15"/>
        <v>3.9845794756857939E-7</v>
      </c>
      <c r="S145" s="32">
        <v>1</v>
      </c>
      <c r="T145" s="29">
        <f t="shared" si="24"/>
        <v>3.9845794756857939E-7</v>
      </c>
      <c r="V145" s="29">
        <f t="shared" si="21"/>
        <v>-3.7048149999463931E-2</v>
      </c>
      <c r="W145" s="29" t="s">
        <v>315</v>
      </c>
    </row>
    <row r="146" spans="1:23" s="29" customFormat="1">
      <c r="A146" s="129" t="s">
        <v>199</v>
      </c>
      <c r="B146" s="120"/>
      <c r="C146" s="130">
        <v>48231.577700000002</v>
      </c>
      <c r="D146" s="22"/>
      <c r="E146" s="29">
        <f t="shared" si="11"/>
        <v>14378.43485648858</v>
      </c>
      <c r="F146" s="15">
        <f t="shared" si="22"/>
        <v>14378.5</v>
      </c>
      <c r="G146" s="29">
        <f t="shared" si="23"/>
        <v>-3.0148149999149609E-2</v>
      </c>
      <c r="J146" s="29">
        <f t="shared" si="25"/>
        <v>-3.0148149999149609E-2</v>
      </c>
      <c r="O146" s="29">
        <f t="shared" si="13"/>
        <v>-3.7679385254791593E-2</v>
      </c>
      <c r="P146" s="30">
        <f t="shared" si="14"/>
        <v>33213.077700000002</v>
      </c>
      <c r="Q146" s="29">
        <f t="shared" si="15"/>
        <v>5.6719504475824779E-5</v>
      </c>
      <c r="S146" s="32">
        <v>1</v>
      </c>
      <c r="T146" s="29">
        <f t="shared" si="24"/>
        <v>5.6719504475824779E-5</v>
      </c>
      <c r="V146" s="29">
        <f t="shared" si="21"/>
        <v>-3.0148149999149609E-2</v>
      </c>
      <c r="W146" s="29" t="s">
        <v>315</v>
      </c>
    </row>
    <row r="147" spans="1:23" s="29" customFormat="1">
      <c r="A147" s="129" t="s">
        <v>199</v>
      </c>
      <c r="B147" s="120"/>
      <c r="C147" s="130">
        <v>48233.6558</v>
      </c>
      <c r="D147" s="22"/>
      <c r="E147" s="29">
        <f t="shared" si="11"/>
        <v>14382.925172846177</v>
      </c>
      <c r="F147" s="15">
        <f t="shared" si="22"/>
        <v>14383</v>
      </c>
      <c r="G147" s="29">
        <f t="shared" si="23"/>
        <v>-3.4629699999641161E-2</v>
      </c>
      <c r="J147" s="29">
        <f t="shared" si="25"/>
        <v>-3.4629699999641161E-2</v>
      </c>
      <c r="O147" s="29">
        <f t="shared" si="13"/>
        <v>-3.769940678704152E-2</v>
      </c>
      <c r="P147" s="30">
        <f t="shared" si="14"/>
        <v>33215.1558</v>
      </c>
      <c r="Q147" s="29">
        <f t="shared" si="15"/>
        <v>9.423099760611831E-6</v>
      </c>
      <c r="S147" s="32">
        <v>1</v>
      </c>
      <c r="T147" s="29">
        <f t="shared" si="24"/>
        <v>9.423099760611831E-6</v>
      </c>
      <c r="V147" s="29">
        <f t="shared" si="21"/>
        <v>-3.4629699999641161E-2</v>
      </c>
      <c r="W147" s="29" t="s">
        <v>315</v>
      </c>
    </row>
    <row r="148" spans="1:23" s="29" customFormat="1">
      <c r="A148" s="129" t="s">
        <v>199</v>
      </c>
      <c r="B148" s="120"/>
      <c r="C148" s="130">
        <v>48233.656499999997</v>
      </c>
      <c r="D148" s="22"/>
      <c r="E148" s="29">
        <f t="shared" si="11"/>
        <v>14382.926685391982</v>
      </c>
      <c r="F148" s="117">
        <f t="shared" si="22"/>
        <v>14383</v>
      </c>
      <c r="G148" s="29">
        <f t="shared" si="23"/>
        <v>-3.3929700002772734E-2</v>
      </c>
      <c r="J148" s="29">
        <f t="shared" si="25"/>
        <v>-3.3929700002772734E-2</v>
      </c>
      <c r="O148" s="29">
        <f t="shared" si="13"/>
        <v>-3.769940678704152E-2</v>
      </c>
      <c r="P148" s="30">
        <f t="shared" si="14"/>
        <v>33215.156499999997</v>
      </c>
      <c r="Q148" s="29">
        <f t="shared" si="15"/>
        <v>1.4210689239362115E-5</v>
      </c>
      <c r="S148" s="32">
        <v>1</v>
      </c>
      <c r="T148" s="29">
        <f t="shared" si="24"/>
        <v>1.4210689239362115E-5</v>
      </c>
      <c r="V148" s="29">
        <f t="shared" ref="V148:V179" si="26">G148+R148</f>
        <v>-3.3929700002772734E-2</v>
      </c>
      <c r="W148" s="29" t="s">
        <v>315</v>
      </c>
    </row>
    <row r="149" spans="1:23" s="29" customFormat="1">
      <c r="A149" s="129" t="s">
        <v>199</v>
      </c>
      <c r="B149" s="120"/>
      <c r="C149" s="130">
        <v>48233.658000000003</v>
      </c>
      <c r="D149" s="22"/>
      <c r="E149" s="29">
        <f t="shared" ref="E149:E212" si="27">(C149-C$7)/C$8</f>
        <v>14382.92992656159</v>
      </c>
      <c r="F149" s="117">
        <f t="shared" ref="F149:F180" si="28">ROUND(2*E149,0)/2</f>
        <v>14383</v>
      </c>
      <c r="G149" s="29">
        <f t="shared" si="23"/>
        <v>-3.2429699997010175E-2</v>
      </c>
      <c r="J149" s="29">
        <f t="shared" si="25"/>
        <v>-3.2429699997010175E-2</v>
      </c>
      <c r="O149" s="29">
        <f t="shared" ref="O149:O212" si="29">+D$11+D$12*F149+D$13*F149^2</f>
        <v>-3.769940678704152E-2</v>
      </c>
      <c r="P149" s="30">
        <f t="shared" ref="P149:P212" si="30">C149-15018.5</f>
        <v>33215.158000000003</v>
      </c>
      <c r="Q149" s="29">
        <f t="shared" ref="Q149:Q212" si="31">(G149-O149)^2</f>
        <v>2.776980965290246E-5</v>
      </c>
      <c r="S149" s="32">
        <v>1</v>
      </c>
      <c r="T149" s="29">
        <f t="shared" si="24"/>
        <v>2.776980965290246E-5</v>
      </c>
      <c r="V149" s="29">
        <f t="shared" si="26"/>
        <v>-3.2429699997010175E-2</v>
      </c>
      <c r="W149" s="29" t="s">
        <v>315</v>
      </c>
    </row>
    <row r="150" spans="1:23">
      <c r="A150" s="31" t="s">
        <v>77</v>
      </c>
      <c r="B150" s="120"/>
      <c r="C150" s="22">
        <v>48287.337500000001</v>
      </c>
      <c r="D150" s="22"/>
      <c r="E150" s="29">
        <f t="shared" si="27"/>
        <v>14498.919502095854</v>
      </c>
      <c r="F150" s="117">
        <f t="shared" si="28"/>
        <v>14499</v>
      </c>
      <c r="G150" s="29">
        <f t="shared" si="23"/>
        <v>-3.7254099996061996E-2</v>
      </c>
      <c r="H150" s="29"/>
      <c r="I150" s="29"/>
      <c r="J150" s="29">
        <f t="shared" si="25"/>
        <v>-3.7254099996061996E-2</v>
      </c>
      <c r="K150" s="29"/>
      <c r="L150" s="29"/>
      <c r="M150" s="29"/>
      <c r="N150" s="29"/>
      <c r="O150" s="29">
        <f t="shared" si="29"/>
        <v>-3.8216195350425794E-2</v>
      </c>
      <c r="P150" s="30">
        <f t="shared" si="30"/>
        <v>33268.837500000001</v>
      </c>
      <c r="Q150" s="29">
        <f t="shared" si="31"/>
        <v>9.2562747088840266E-7</v>
      </c>
      <c r="R150" s="29"/>
      <c r="S150" s="32">
        <v>0.1</v>
      </c>
      <c r="T150" s="29">
        <f t="shared" si="24"/>
        <v>9.2562747088840272E-8</v>
      </c>
      <c r="U150" s="29"/>
      <c r="V150" s="29">
        <f t="shared" si="26"/>
        <v>-3.7254099996061996E-2</v>
      </c>
      <c r="W150" s="29" t="s">
        <v>315</v>
      </c>
    </row>
    <row r="151" spans="1:23">
      <c r="A151" s="31" t="s">
        <v>77</v>
      </c>
      <c r="B151" s="120"/>
      <c r="C151" s="22">
        <v>48287.338900000002</v>
      </c>
      <c r="D151" s="22"/>
      <c r="E151" s="29">
        <f t="shared" si="27"/>
        <v>14498.92252718748</v>
      </c>
      <c r="F151" s="117">
        <f t="shared" si="28"/>
        <v>14499</v>
      </c>
      <c r="G151" s="29">
        <f t="shared" si="23"/>
        <v>-3.5854099995049182E-2</v>
      </c>
      <c r="H151" s="29"/>
      <c r="I151" s="29"/>
      <c r="J151" s="29">
        <f t="shared" si="25"/>
        <v>-3.5854099995049182E-2</v>
      </c>
      <c r="K151" s="29"/>
      <c r="L151" s="29"/>
      <c r="M151" s="29"/>
      <c r="N151" s="29"/>
      <c r="O151" s="29">
        <f t="shared" si="29"/>
        <v>-3.8216195350425794E-2</v>
      </c>
      <c r="P151" s="30">
        <f t="shared" si="30"/>
        <v>33268.838900000002</v>
      </c>
      <c r="Q151" s="29">
        <f t="shared" si="31"/>
        <v>5.5794944678917614E-6</v>
      </c>
      <c r="R151" s="29"/>
      <c r="S151" s="32">
        <v>0.1</v>
      </c>
      <c r="T151" s="29">
        <f t="shared" si="24"/>
        <v>5.5794944678917614E-7</v>
      </c>
      <c r="U151" s="29"/>
      <c r="V151" s="29">
        <f t="shared" si="26"/>
        <v>-3.5854099995049182E-2</v>
      </c>
      <c r="W151" s="29" t="s">
        <v>315</v>
      </c>
    </row>
    <row r="152" spans="1:23">
      <c r="A152" s="31" t="s">
        <v>78</v>
      </c>
      <c r="B152" s="120"/>
      <c r="C152" s="22">
        <v>48502.537799999998</v>
      </c>
      <c r="D152" s="22"/>
      <c r="E152" s="29">
        <f t="shared" si="27"/>
        <v>14963.919948296862</v>
      </c>
      <c r="F152" s="117">
        <f t="shared" si="28"/>
        <v>14964</v>
      </c>
      <c r="G152" s="29">
        <f t="shared" si="23"/>
        <v>-3.7047600002551917E-2</v>
      </c>
      <c r="H152" s="29"/>
      <c r="I152" s="29"/>
      <c r="J152" s="29">
        <f t="shared" si="25"/>
        <v>-3.7047600002551917E-2</v>
      </c>
      <c r="K152" s="29"/>
      <c r="L152" s="29"/>
      <c r="M152" s="29"/>
      <c r="N152" s="29"/>
      <c r="O152" s="29">
        <f t="shared" si="29"/>
        <v>-4.0300908091484594E-2</v>
      </c>
      <c r="P152" s="30">
        <f t="shared" si="30"/>
        <v>33484.037799999998</v>
      </c>
      <c r="Q152" s="29">
        <f t="shared" si="31"/>
        <v>1.0584013521514787E-5</v>
      </c>
      <c r="R152" s="29"/>
      <c r="S152" s="32">
        <v>0.1</v>
      </c>
      <c r="T152" s="29">
        <f t="shared" si="24"/>
        <v>1.0584013521514786E-6</v>
      </c>
      <c r="U152" s="29"/>
      <c r="V152" s="29">
        <f t="shared" si="26"/>
        <v>-3.7047600002551917E-2</v>
      </c>
      <c r="W152" s="29" t="s">
        <v>315</v>
      </c>
    </row>
    <row r="153" spans="1:23">
      <c r="A153" s="31" t="s">
        <v>78</v>
      </c>
      <c r="B153" s="120"/>
      <c r="C153" s="22">
        <v>48502.541599999997</v>
      </c>
      <c r="D153" s="22"/>
      <c r="E153" s="29">
        <f t="shared" si="27"/>
        <v>14963.928159259835</v>
      </c>
      <c r="F153" s="117">
        <f t="shared" si="28"/>
        <v>14964</v>
      </c>
      <c r="G153" s="29">
        <f t="shared" si="23"/>
        <v>-3.3247600003960542E-2</v>
      </c>
      <c r="H153" s="29"/>
      <c r="I153" s="29"/>
      <c r="J153" s="29">
        <f t="shared" si="25"/>
        <v>-3.3247600003960542E-2</v>
      </c>
      <c r="K153" s="29"/>
      <c r="L153" s="29"/>
      <c r="M153" s="29"/>
      <c r="N153" s="29"/>
      <c r="O153" s="29">
        <f t="shared" si="29"/>
        <v>-4.0300908091484594E-2</v>
      </c>
      <c r="P153" s="30">
        <f t="shared" si="30"/>
        <v>33484.041599999997</v>
      </c>
      <c r="Q153" s="29">
        <f t="shared" si="31"/>
        <v>4.9749154977532199E-5</v>
      </c>
      <c r="R153" s="29"/>
      <c r="S153" s="32">
        <v>0.1</v>
      </c>
      <c r="T153" s="29">
        <f t="shared" si="24"/>
        <v>4.97491549775322E-6</v>
      </c>
      <c r="U153" s="29"/>
      <c r="V153" s="29">
        <f t="shared" si="26"/>
        <v>-3.3247600003960542E-2</v>
      </c>
      <c r="W153" s="29" t="s">
        <v>315</v>
      </c>
    </row>
    <row r="154" spans="1:23">
      <c r="A154" s="31" t="s">
        <v>78</v>
      </c>
      <c r="B154" s="120"/>
      <c r="C154" s="22">
        <v>48628.421000000002</v>
      </c>
      <c r="D154" s="22"/>
      <c r="E154" s="29">
        <f t="shared" si="27"/>
        <v>15235.925815245995</v>
      </c>
      <c r="F154" s="117">
        <f t="shared" si="28"/>
        <v>15236</v>
      </c>
      <c r="G154" s="29">
        <f t="shared" si="23"/>
        <v>-3.4332399998675101E-2</v>
      </c>
      <c r="H154" s="29"/>
      <c r="I154" s="29"/>
      <c r="J154" s="29">
        <f t="shared" si="25"/>
        <v>-3.4332399998675101E-2</v>
      </c>
      <c r="K154" s="29"/>
      <c r="L154" s="29"/>
      <c r="M154" s="29"/>
      <c r="N154" s="29"/>
      <c r="O154" s="29">
        <f t="shared" si="29"/>
        <v>-4.1530075772786196E-2</v>
      </c>
      <c r="P154" s="30">
        <f t="shared" si="30"/>
        <v>33609.921000000002</v>
      </c>
      <c r="Q154" s="29">
        <f t="shared" si="31"/>
        <v>5.1806536549225756E-5</v>
      </c>
      <c r="R154" s="29"/>
      <c r="S154" s="32">
        <v>0.1</v>
      </c>
      <c r="T154" s="29">
        <f t="shared" si="24"/>
        <v>5.1806536549225756E-6</v>
      </c>
      <c r="U154" s="29"/>
      <c r="V154" s="29">
        <f t="shared" si="26"/>
        <v>-3.4332399998675101E-2</v>
      </c>
      <c r="W154" s="29" t="s">
        <v>315</v>
      </c>
    </row>
    <row r="155" spans="1:23">
      <c r="A155" s="31" t="s">
        <v>28</v>
      </c>
      <c r="B155" s="120" t="s">
        <v>89</v>
      </c>
      <c r="C155" s="22">
        <v>49637.300999999999</v>
      </c>
      <c r="D155" s="22">
        <v>5.0000000000000001E-4</v>
      </c>
      <c r="E155" s="29">
        <f t="shared" si="27"/>
        <v>17415.893269581691</v>
      </c>
      <c r="F155" s="15">
        <f t="shared" si="28"/>
        <v>17416</v>
      </c>
      <c r="G155" s="29">
        <f t="shared" si="23"/>
        <v>-4.9394399997254368E-2</v>
      </c>
      <c r="H155" s="29"/>
      <c r="I155" s="29"/>
      <c r="J155" s="29"/>
      <c r="K155" s="29">
        <f>G155</f>
        <v>-4.9394399997254368E-2</v>
      </c>
      <c r="L155" s="29"/>
      <c r="M155" s="29"/>
      <c r="N155" s="29"/>
      <c r="O155" s="29">
        <f t="shared" si="29"/>
        <v>-5.1640751314314531E-2</v>
      </c>
      <c r="P155" s="30">
        <f t="shared" si="30"/>
        <v>34618.800999999999</v>
      </c>
      <c r="Q155" s="29">
        <f t="shared" si="31"/>
        <v>5.046094239657931E-6</v>
      </c>
      <c r="R155" s="29"/>
      <c r="S155" s="32">
        <v>1</v>
      </c>
      <c r="T155" s="29">
        <f t="shared" si="24"/>
        <v>5.046094239657931E-6</v>
      </c>
      <c r="U155" s="29"/>
      <c r="V155" s="29">
        <f t="shared" si="26"/>
        <v>-4.9394399997254368E-2</v>
      </c>
      <c r="W155" s="29" t="s">
        <v>315</v>
      </c>
    </row>
    <row r="156" spans="1:23">
      <c r="A156" s="31" t="s">
        <v>24</v>
      </c>
      <c r="B156" s="120" t="s">
        <v>89</v>
      </c>
      <c r="C156" s="22">
        <v>50698.942300000002</v>
      </c>
      <c r="D156" s="22" t="s">
        <v>26</v>
      </c>
      <c r="E156" s="29">
        <f t="shared" si="27"/>
        <v>19709.866271503277</v>
      </c>
      <c r="F156" s="15">
        <f t="shared" si="28"/>
        <v>19710</v>
      </c>
      <c r="G156" s="29">
        <f t="shared" si="23"/>
        <v>-6.1888999996881466E-2</v>
      </c>
      <c r="H156" s="29"/>
      <c r="I156" s="29"/>
      <c r="J156" s="29"/>
      <c r="K156" s="29">
        <f>G156</f>
        <v>-6.1888999996881466E-2</v>
      </c>
      <c r="L156" s="29"/>
      <c r="M156" s="29"/>
      <c r="N156" s="29"/>
      <c r="O156" s="29">
        <f t="shared" si="29"/>
        <v>-6.2777938642864295E-2</v>
      </c>
      <c r="P156" s="30">
        <f t="shared" si="30"/>
        <v>35680.442300000002</v>
      </c>
      <c r="Q156" s="29">
        <f t="shared" si="31"/>
        <v>7.9021191632178464E-7</v>
      </c>
      <c r="R156" s="29"/>
      <c r="S156" s="32">
        <v>1</v>
      </c>
      <c r="T156" s="29">
        <f t="shared" si="24"/>
        <v>7.9021191632178464E-7</v>
      </c>
      <c r="U156" s="29"/>
      <c r="V156" s="29">
        <f t="shared" si="26"/>
        <v>-6.1888999996881466E-2</v>
      </c>
      <c r="W156" s="29" t="s">
        <v>315</v>
      </c>
    </row>
    <row r="157" spans="1:23" s="29" customFormat="1">
      <c r="A157" s="31" t="s">
        <v>24</v>
      </c>
      <c r="B157" s="120" t="s">
        <v>90</v>
      </c>
      <c r="C157" s="22">
        <v>50701.952100000002</v>
      </c>
      <c r="D157" s="22" t="s">
        <v>26</v>
      </c>
      <c r="E157" s="29">
        <f t="shared" si="27"/>
        <v>19716.369786335625</v>
      </c>
      <c r="F157" s="15">
        <f t="shared" si="28"/>
        <v>19716.5</v>
      </c>
      <c r="G157" s="29">
        <f t="shared" ref="G157:G188" si="32">C157-(C$7+F157*C$8)</f>
        <v>-6.0262349994445685E-2</v>
      </c>
      <c r="K157" s="29">
        <f>G157</f>
        <v>-6.0262349994445685E-2</v>
      </c>
      <c r="O157" s="29">
        <f t="shared" si="29"/>
        <v>-6.2810220880652939E-2</v>
      </c>
      <c r="P157" s="30">
        <f t="shared" si="30"/>
        <v>35683.452100000002</v>
      </c>
      <c r="Q157" s="29">
        <f t="shared" si="31"/>
        <v>6.4916460527825386E-6</v>
      </c>
      <c r="S157" s="32">
        <v>1</v>
      </c>
      <c r="T157" s="29">
        <f t="shared" ref="T157:T188" si="33">+S157*Q157</f>
        <v>6.4916460527825386E-6</v>
      </c>
      <c r="V157" s="29">
        <f t="shared" si="26"/>
        <v>-6.0262349994445685E-2</v>
      </c>
      <c r="W157" s="29" t="s">
        <v>315</v>
      </c>
    </row>
    <row r="158" spans="1:23" s="29" customFormat="1">
      <c r="A158" s="31" t="s">
        <v>24</v>
      </c>
      <c r="B158" s="120" t="s">
        <v>90</v>
      </c>
      <c r="C158" s="22">
        <v>50702.877500000002</v>
      </c>
      <c r="D158" s="22" t="s">
        <v>26</v>
      </c>
      <c r="E158" s="29">
        <f t="shared" si="27"/>
        <v>19718.369371898076</v>
      </c>
      <c r="F158" s="15">
        <f t="shared" si="28"/>
        <v>19718.5</v>
      </c>
      <c r="G158" s="29">
        <f t="shared" si="32"/>
        <v>-6.0454149992438033E-2</v>
      </c>
      <c r="K158" s="29">
        <f>G158</f>
        <v>-6.0454149992438033E-2</v>
      </c>
      <c r="O158" s="29">
        <f t="shared" si="29"/>
        <v>-6.2820154701421493E-2</v>
      </c>
      <c r="P158" s="30">
        <f t="shared" si="30"/>
        <v>35684.377500000002</v>
      </c>
      <c r="Q158" s="29">
        <f t="shared" si="31"/>
        <v>5.5979782829319084E-6</v>
      </c>
      <c r="S158" s="32">
        <v>1</v>
      </c>
      <c r="T158" s="29">
        <f t="shared" si="33"/>
        <v>5.5979782829319084E-6</v>
      </c>
      <c r="V158" s="29">
        <f t="shared" si="26"/>
        <v>-6.0454149992438033E-2</v>
      </c>
      <c r="W158" s="29" t="s">
        <v>315</v>
      </c>
    </row>
    <row r="159" spans="1:23" s="29" customFormat="1">
      <c r="A159" s="31" t="s">
        <v>82</v>
      </c>
      <c r="B159" s="120"/>
      <c r="C159" s="22">
        <v>50767.434999999998</v>
      </c>
      <c r="D159" s="22">
        <v>7.0000000000000001E-3</v>
      </c>
      <c r="E159" s="29">
        <f t="shared" si="27"/>
        <v>19857.863909338867</v>
      </c>
      <c r="F159" s="15">
        <f t="shared" si="28"/>
        <v>19858</v>
      </c>
      <c r="G159" s="29">
        <f t="shared" si="32"/>
        <v>-6.2982200004626065E-2</v>
      </c>
      <c r="I159" s="29">
        <f>G159</f>
        <v>-6.2982200004626065E-2</v>
      </c>
      <c r="O159" s="29">
        <f t="shared" si="29"/>
        <v>-6.3513996083695706E-2</v>
      </c>
      <c r="P159" s="30">
        <f t="shared" si="30"/>
        <v>35748.934999999998</v>
      </c>
      <c r="Q159" s="29">
        <f t="shared" si="31"/>
        <v>2.8280706971384362E-7</v>
      </c>
      <c r="S159" s="32">
        <v>0.1</v>
      </c>
      <c r="T159" s="29">
        <f t="shared" si="33"/>
        <v>2.8280706971384364E-8</v>
      </c>
      <c r="V159" s="29">
        <f t="shared" si="26"/>
        <v>-6.2982200004626065E-2</v>
      </c>
      <c r="W159" s="29" t="s">
        <v>315</v>
      </c>
    </row>
    <row r="160" spans="1:23" s="29" customFormat="1">
      <c r="A160" s="31" t="s">
        <v>24</v>
      </c>
      <c r="B160" s="120" t="s">
        <v>89</v>
      </c>
      <c r="C160" s="22">
        <v>50778.540999999997</v>
      </c>
      <c r="D160" s="22" t="s">
        <v>26</v>
      </c>
      <c r="E160" s="29">
        <f t="shared" si="27"/>
        <v>19881.861529023914</v>
      </c>
      <c r="F160" s="15">
        <f t="shared" si="28"/>
        <v>19882</v>
      </c>
      <c r="G160" s="29">
        <f t="shared" si="32"/>
        <v>-6.4083800003572833E-2</v>
      </c>
      <c r="K160" s="29">
        <f>G160</f>
        <v>-6.4083800003572833E-2</v>
      </c>
      <c r="O160" s="29">
        <f t="shared" si="29"/>
        <v>-6.3633556964059423E-2</v>
      </c>
      <c r="P160" s="30">
        <f t="shared" si="30"/>
        <v>35760.040999999997</v>
      </c>
      <c r="Q160" s="29">
        <f t="shared" si="31"/>
        <v>2.0271879463027353E-7</v>
      </c>
      <c r="S160" s="32">
        <v>1</v>
      </c>
      <c r="T160" s="29">
        <f t="shared" si="33"/>
        <v>2.0271879463027353E-7</v>
      </c>
      <c r="V160" s="29">
        <f t="shared" si="26"/>
        <v>-6.4083800003572833E-2</v>
      </c>
      <c r="W160" s="29" t="s">
        <v>315</v>
      </c>
    </row>
    <row r="161" spans="1:23" s="29" customFormat="1">
      <c r="A161" s="31" t="s">
        <v>298</v>
      </c>
      <c r="B161" s="120" t="s">
        <v>89</v>
      </c>
      <c r="C161" s="22">
        <v>51336.2</v>
      </c>
      <c r="D161" s="31" t="s">
        <v>80</v>
      </c>
      <c r="E161" s="29">
        <f t="shared" si="27"/>
        <v>21086.839792660219</v>
      </c>
      <c r="F161" s="15">
        <f t="shared" si="28"/>
        <v>21087</v>
      </c>
      <c r="G161" s="29">
        <f t="shared" si="32"/>
        <v>-7.4143300000287127E-2</v>
      </c>
      <c r="I161" s="29">
        <f>G161</f>
        <v>-7.4143300000287127E-2</v>
      </c>
      <c r="K161"/>
      <c r="O161" s="29">
        <f t="shared" si="29"/>
        <v>-6.9708337585531258E-2</v>
      </c>
      <c r="P161" s="30">
        <f t="shared" si="30"/>
        <v>36317.699999999997</v>
      </c>
      <c r="Q161" s="29">
        <f t="shared" si="31"/>
        <v>1.9668891620297209E-5</v>
      </c>
      <c r="R161" s="4"/>
      <c r="S161" s="32">
        <v>1</v>
      </c>
      <c r="T161" s="29">
        <f t="shared" si="33"/>
        <v>1.9668891620297209E-5</v>
      </c>
      <c r="V161" s="29">
        <f t="shared" si="26"/>
        <v>-7.4143300000287127E-2</v>
      </c>
      <c r="W161" s="29" t="s">
        <v>315</v>
      </c>
    </row>
    <row r="162" spans="1:23" s="29" customFormat="1">
      <c r="A162" s="22" t="s">
        <v>118</v>
      </c>
      <c r="B162" s="120" t="s">
        <v>89</v>
      </c>
      <c r="C162" s="35">
        <v>51458.378599999996</v>
      </c>
      <c r="D162" s="22"/>
      <c r="E162" s="29">
        <f t="shared" si="27"/>
        <v>21350.840835020357</v>
      </c>
      <c r="F162" s="15">
        <f t="shared" si="28"/>
        <v>21351</v>
      </c>
      <c r="G162" s="29">
        <f t="shared" si="32"/>
        <v>-7.366090000141412E-2</v>
      </c>
      <c r="K162">
        <f>G162</f>
        <v>-7.366090000141412E-2</v>
      </c>
      <c r="O162" s="29">
        <f t="shared" si="29"/>
        <v>-7.105805354563198E-2</v>
      </c>
      <c r="P162" s="30">
        <f t="shared" si="30"/>
        <v>36439.878599999996</v>
      </c>
      <c r="Q162" s="29">
        <f t="shared" si="31"/>
        <v>6.7748096723776482E-6</v>
      </c>
      <c r="S162" s="32">
        <v>1</v>
      </c>
      <c r="T162" s="29">
        <f t="shared" si="33"/>
        <v>6.7748096723776482E-6</v>
      </c>
      <c r="V162" s="29">
        <f t="shared" si="26"/>
        <v>-7.366090000141412E-2</v>
      </c>
      <c r="W162" s="29" t="s">
        <v>315</v>
      </c>
    </row>
    <row r="163" spans="1:23" s="29" customFormat="1">
      <c r="A163" s="22" t="s">
        <v>118</v>
      </c>
      <c r="B163" s="120" t="s">
        <v>90</v>
      </c>
      <c r="C163" s="35">
        <v>51469.255599999997</v>
      </c>
      <c r="D163" s="22"/>
      <c r="E163" s="29">
        <f t="shared" si="27"/>
        <v>21374.343636147161</v>
      </c>
      <c r="F163" s="15">
        <f t="shared" si="28"/>
        <v>21374.5</v>
      </c>
      <c r="G163" s="29">
        <f t="shared" si="32"/>
        <v>-7.2364550003840122E-2</v>
      </c>
      <c r="K163">
        <f>G163</f>
        <v>-7.2364550003840122E-2</v>
      </c>
      <c r="O163" s="29">
        <f t="shared" si="29"/>
        <v>-7.1178526404730977E-2</v>
      </c>
      <c r="P163" s="30">
        <f t="shared" si="30"/>
        <v>36450.755599999997</v>
      </c>
      <c r="Q163" s="29">
        <f t="shared" si="31"/>
        <v>1.4066519776438113E-6</v>
      </c>
      <c r="S163" s="32">
        <v>1</v>
      </c>
      <c r="T163" s="29">
        <f t="shared" si="33"/>
        <v>1.4066519776438113E-6</v>
      </c>
      <c r="V163" s="29">
        <f t="shared" si="26"/>
        <v>-7.2364550003840122E-2</v>
      </c>
      <c r="W163" s="29" t="s">
        <v>315</v>
      </c>
    </row>
    <row r="164" spans="1:23" s="29" customFormat="1">
      <c r="A164" s="22" t="s">
        <v>118</v>
      </c>
      <c r="B164" s="120" t="s">
        <v>89</v>
      </c>
      <c r="C164" s="35">
        <v>51471.3341</v>
      </c>
      <c r="D164" s="35"/>
      <c r="E164" s="29">
        <f t="shared" si="27"/>
        <v>21378.834816816659</v>
      </c>
      <c r="F164" s="15">
        <f t="shared" si="28"/>
        <v>21379</v>
      </c>
      <c r="G164" s="29">
        <f t="shared" si="32"/>
        <v>-7.6446099999884609E-2</v>
      </c>
      <c r="K164">
        <f>G164</f>
        <v>-7.6446099999884609E-2</v>
      </c>
      <c r="O164" s="29">
        <f t="shared" si="29"/>
        <v>-7.1201601786814062E-2</v>
      </c>
      <c r="P164" s="30">
        <f t="shared" si="30"/>
        <v>36452.8341</v>
      </c>
      <c r="Q164" s="29">
        <f t="shared" si="31"/>
        <v>2.7504761506900167E-5</v>
      </c>
      <c r="S164" s="32">
        <v>1</v>
      </c>
      <c r="T164" s="29">
        <f t="shared" si="33"/>
        <v>2.7504761506900167E-5</v>
      </c>
      <c r="V164" s="29">
        <f t="shared" si="26"/>
        <v>-7.6446099999884609E-2</v>
      </c>
      <c r="W164" s="29" t="s">
        <v>315</v>
      </c>
    </row>
    <row r="165" spans="1:23" s="29" customFormat="1">
      <c r="A165" s="31" t="s">
        <v>299</v>
      </c>
      <c r="B165" s="120" t="s">
        <v>89</v>
      </c>
      <c r="C165" s="22">
        <v>51558.341899999999</v>
      </c>
      <c r="D165" s="31" t="s">
        <v>80</v>
      </c>
      <c r="E165" s="29">
        <f t="shared" si="27"/>
        <v>21566.839507437297</v>
      </c>
      <c r="F165" s="15">
        <f t="shared" si="28"/>
        <v>21567</v>
      </c>
      <c r="G165" s="29">
        <f t="shared" si="32"/>
        <v>-7.4275300001318101E-2</v>
      </c>
      <c r="J165" s="29">
        <f>G165</f>
        <v>-7.4275300001318101E-2</v>
      </c>
      <c r="K165"/>
      <c r="O165" s="29">
        <f t="shared" si="29"/>
        <v>-7.2167395241700336E-2</v>
      </c>
      <c r="P165" s="30">
        <f t="shared" si="30"/>
        <v>36539.841899999999</v>
      </c>
      <c r="Q165" s="29">
        <f t="shared" si="31"/>
        <v>4.4432624756192283E-6</v>
      </c>
      <c r="R165" s="4"/>
      <c r="S165" s="32">
        <v>1</v>
      </c>
      <c r="T165" s="29">
        <f t="shared" si="33"/>
        <v>4.4432624756192283E-6</v>
      </c>
      <c r="V165" s="29">
        <f t="shared" si="26"/>
        <v>-7.4275300001318101E-2</v>
      </c>
      <c r="W165" s="29" t="s">
        <v>315</v>
      </c>
    </row>
    <row r="166" spans="1:23" s="29" customFormat="1">
      <c r="A166" s="22" t="s">
        <v>118</v>
      </c>
      <c r="B166" s="120" t="s">
        <v>89</v>
      </c>
      <c r="C166" s="35">
        <v>51807.323900000003</v>
      </c>
      <c r="D166" s="22"/>
      <c r="E166" s="29">
        <f t="shared" si="27"/>
        <v>22104.834766254422</v>
      </c>
      <c r="F166" s="15">
        <f t="shared" si="28"/>
        <v>22105</v>
      </c>
      <c r="G166" s="29">
        <f t="shared" si="32"/>
        <v>-7.6469499996164814E-2</v>
      </c>
      <c r="K166">
        <f t="shared" ref="K166:K200" si="34">G166</f>
        <v>-7.6469499996164814E-2</v>
      </c>
      <c r="O166" s="29">
        <f t="shared" si="29"/>
        <v>-7.4950152538915071E-2</v>
      </c>
      <c r="P166" s="30">
        <f t="shared" si="30"/>
        <v>36788.823900000003</v>
      </c>
      <c r="Q166" s="29">
        <f t="shared" si="31"/>
        <v>2.3084166958512574E-6</v>
      </c>
      <c r="S166" s="32">
        <v>1</v>
      </c>
      <c r="T166" s="29">
        <f t="shared" si="33"/>
        <v>2.3084166958512574E-6</v>
      </c>
      <c r="V166" s="29">
        <f t="shared" si="26"/>
        <v>-7.6469499996164814E-2</v>
      </c>
      <c r="W166" s="29" t="s">
        <v>315</v>
      </c>
    </row>
    <row r="167" spans="1:23" s="29" customFormat="1">
      <c r="A167" s="22" t="s">
        <v>118</v>
      </c>
      <c r="B167" s="120" t="s">
        <v>90</v>
      </c>
      <c r="C167" s="35">
        <v>51811.260699999999</v>
      </c>
      <c r="D167" s="22"/>
      <c r="E167" s="29">
        <f t="shared" si="27"/>
        <v>22113.341323896777</v>
      </c>
      <c r="F167" s="15">
        <f t="shared" si="28"/>
        <v>22113.5</v>
      </c>
      <c r="G167" s="29">
        <f t="shared" si="32"/>
        <v>-7.3434649995760992E-2</v>
      </c>
      <c r="K167">
        <f t="shared" si="34"/>
        <v>-7.3434649995760992E-2</v>
      </c>
      <c r="O167" s="29">
        <f t="shared" si="29"/>
        <v>-7.4994343336941729E-2</v>
      </c>
      <c r="P167" s="30">
        <f t="shared" si="30"/>
        <v>36792.760699999999</v>
      </c>
      <c r="Q167" s="29">
        <f t="shared" si="31"/>
        <v>2.432643318523532E-6</v>
      </c>
      <c r="S167" s="32">
        <v>1</v>
      </c>
      <c r="T167" s="29">
        <f t="shared" si="33"/>
        <v>2.432643318523532E-6</v>
      </c>
      <c r="V167" s="29">
        <f t="shared" si="26"/>
        <v>-7.3434649995760992E-2</v>
      </c>
      <c r="W167" s="29" t="s">
        <v>315</v>
      </c>
    </row>
    <row r="168" spans="1:23" s="29" customFormat="1">
      <c r="A168" s="21" t="s">
        <v>29</v>
      </c>
      <c r="B168" s="120" t="s">
        <v>89</v>
      </c>
      <c r="C168" s="22">
        <v>51812.878700000001</v>
      </c>
      <c r="D168" s="22">
        <v>2.0000000000000001E-4</v>
      </c>
      <c r="E168" s="29">
        <f t="shared" si="27"/>
        <v>22116.837465500455</v>
      </c>
      <c r="F168" s="15">
        <f t="shared" si="28"/>
        <v>22117</v>
      </c>
      <c r="G168" s="29">
        <f t="shared" si="32"/>
        <v>-7.5220300001092255E-2</v>
      </c>
      <c r="K168" s="29">
        <f t="shared" si="34"/>
        <v>-7.5220300001092255E-2</v>
      </c>
      <c r="O168" s="29">
        <f t="shared" si="29"/>
        <v>-7.501254158495782E-2</v>
      </c>
      <c r="P168" s="30">
        <f t="shared" si="30"/>
        <v>36794.378700000001</v>
      </c>
      <c r="Q168" s="29">
        <f t="shared" si="31"/>
        <v>4.316355947468898E-8</v>
      </c>
      <c r="S168" s="32">
        <v>1</v>
      </c>
      <c r="T168" s="29">
        <f t="shared" si="33"/>
        <v>4.316355947468898E-8</v>
      </c>
      <c r="V168" s="29">
        <f t="shared" si="26"/>
        <v>-7.5220300001092255E-2</v>
      </c>
      <c r="W168" s="29" t="s">
        <v>315</v>
      </c>
    </row>
    <row r="169" spans="1:23" s="29" customFormat="1">
      <c r="A169" s="22" t="s">
        <v>118</v>
      </c>
      <c r="B169" s="120" t="s">
        <v>89</v>
      </c>
      <c r="C169" s="35">
        <v>51814.269200000002</v>
      </c>
      <c r="D169" s="22"/>
      <c r="E169" s="29">
        <f t="shared" si="27"/>
        <v>22119.842029715484</v>
      </c>
      <c r="F169" s="15">
        <f t="shared" si="28"/>
        <v>22120</v>
      </c>
      <c r="G169" s="29">
        <f t="shared" si="32"/>
        <v>-7.3107999996864237E-2</v>
      </c>
      <c r="K169">
        <f t="shared" si="34"/>
        <v>-7.3107999996864237E-2</v>
      </c>
      <c r="O169" s="29">
        <f t="shared" si="29"/>
        <v>-7.5028141029036988E-2</v>
      </c>
      <c r="P169" s="30">
        <f t="shared" si="30"/>
        <v>36795.769200000002</v>
      </c>
      <c r="Q169" s="29">
        <f t="shared" si="31"/>
        <v>3.6869415834334369E-6</v>
      </c>
      <c r="S169" s="32">
        <v>1</v>
      </c>
      <c r="T169" s="29">
        <f t="shared" si="33"/>
        <v>3.6869415834334369E-6</v>
      </c>
      <c r="V169" s="29">
        <f t="shared" si="26"/>
        <v>-7.3107999996864237E-2</v>
      </c>
      <c r="W169" s="29" t="s">
        <v>315</v>
      </c>
    </row>
    <row r="170" spans="1:23" s="29" customFormat="1">
      <c r="A170" s="101" t="s">
        <v>696</v>
      </c>
      <c r="B170" s="161" t="s">
        <v>90</v>
      </c>
      <c r="C170" s="46">
        <v>52157.423799999997</v>
      </c>
      <c r="D170" s="46" t="s">
        <v>246</v>
      </c>
      <c r="E170" s="29">
        <f t="shared" si="27"/>
        <v>22861.323533765099</v>
      </c>
      <c r="F170" s="15">
        <f t="shared" si="28"/>
        <v>22861.5</v>
      </c>
      <c r="G170" s="29">
        <f t="shared" si="32"/>
        <v>-8.166785000503296E-2</v>
      </c>
      <c r="K170">
        <f t="shared" si="34"/>
        <v>-8.166785000503296E-2</v>
      </c>
      <c r="O170" s="29">
        <f t="shared" si="29"/>
        <v>-7.8910578731548275E-2</v>
      </c>
      <c r="P170" s="30">
        <f t="shared" si="30"/>
        <v>37138.923799999997</v>
      </c>
      <c r="Q170" s="29">
        <f t="shared" si="31"/>
        <v>7.6025448755838563E-6</v>
      </c>
      <c r="R170"/>
      <c r="S170" s="32">
        <v>1</v>
      </c>
      <c r="T170" s="29">
        <f t="shared" si="33"/>
        <v>7.6025448755838563E-6</v>
      </c>
      <c r="U170"/>
      <c r="V170" s="29">
        <f t="shared" si="26"/>
        <v>-8.166785000503296E-2</v>
      </c>
      <c r="W170" s="29" t="s">
        <v>315</v>
      </c>
    </row>
    <row r="171" spans="1:23" s="29" customFormat="1">
      <c r="A171" s="101" t="s">
        <v>696</v>
      </c>
      <c r="B171" s="161" t="s">
        <v>90</v>
      </c>
      <c r="C171" s="46">
        <v>52162.514900000002</v>
      </c>
      <c r="D171" s="46" t="s">
        <v>246</v>
      </c>
      <c r="E171" s="29">
        <f t="shared" si="27"/>
        <v>22872.324279450193</v>
      </c>
      <c r="F171" s="15">
        <f t="shared" si="28"/>
        <v>22872.5</v>
      </c>
      <c r="G171" s="29">
        <f t="shared" si="32"/>
        <v>-8.1322749996616039E-2</v>
      </c>
      <c r="K171">
        <f t="shared" si="34"/>
        <v>-8.1322749996616039E-2</v>
      </c>
      <c r="O171" s="29">
        <f t="shared" si="29"/>
        <v>-7.896857536773523E-2</v>
      </c>
      <c r="P171" s="30">
        <f t="shared" si="30"/>
        <v>37144.014900000002</v>
      </c>
      <c r="Q171" s="29">
        <f t="shared" si="31"/>
        <v>5.5421381832660954E-6</v>
      </c>
      <c r="R171"/>
      <c r="S171" s="32">
        <v>1</v>
      </c>
      <c r="T171" s="29">
        <f t="shared" si="33"/>
        <v>5.5421381832660954E-6</v>
      </c>
      <c r="U171"/>
      <c r="V171" s="29">
        <f t="shared" si="26"/>
        <v>-8.1322749996616039E-2</v>
      </c>
      <c r="W171" s="29" t="s">
        <v>315</v>
      </c>
    </row>
    <row r="172" spans="1:23" s="29" customFormat="1">
      <c r="A172" s="101" t="s">
        <v>696</v>
      </c>
      <c r="B172" s="161" t="s">
        <v>89</v>
      </c>
      <c r="C172" s="46">
        <v>52184.496400000004</v>
      </c>
      <c r="D172" s="46" t="s">
        <v>246</v>
      </c>
      <c r="E172" s="29">
        <f t="shared" si="27"/>
        <v>22919.821459092454</v>
      </c>
      <c r="F172" s="15">
        <f t="shared" si="28"/>
        <v>22920</v>
      </c>
      <c r="G172" s="29">
        <f t="shared" si="32"/>
        <v>-8.262799999647541E-2</v>
      </c>
      <c r="K172">
        <f t="shared" si="34"/>
        <v>-8.262799999647541E-2</v>
      </c>
      <c r="O172" s="29">
        <f t="shared" si="29"/>
        <v>-7.9219150161237734E-2</v>
      </c>
      <c r="P172" s="30">
        <f t="shared" si="30"/>
        <v>37165.996400000004</v>
      </c>
      <c r="Q172" s="29">
        <f t="shared" si="31"/>
        <v>1.1620257199199932E-5</v>
      </c>
      <c r="R172"/>
      <c r="S172" s="32">
        <v>1</v>
      </c>
      <c r="T172" s="29">
        <f t="shared" si="33"/>
        <v>1.1620257199199932E-5</v>
      </c>
      <c r="U172"/>
      <c r="V172" s="29">
        <f t="shared" si="26"/>
        <v>-8.262799999647541E-2</v>
      </c>
      <c r="W172" s="29" t="s">
        <v>315</v>
      </c>
    </row>
    <row r="173" spans="1:23" s="29" customFormat="1">
      <c r="A173" s="31" t="s">
        <v>300</v>
      </c>
      <c r="B173" s="120" t="s">
        <v>89</v>
      </c>
      <c r="C173" s="22">
        <v>52185.421600000001</v>
      </c>
      <c r="D173" s="31" t="s">
        <v>59</v>
      </c>
      <c r="E173" s="31">
        <f t="shared" si="27"/>
        <v>22921.820612498952</v>
      </c>
      <c r="F173" s="15">
        <f t="shared" si="28"/>
        <v>22922</v>
      </c>
      <c r="G173" s="29">
        <f t="shared" si="32"/>
        <v>-8.301979999669129E-2</v>
      </c>
      <c r="J173"/>
      <c r="K173" s="29">
        <f t="shared" si="34"/>
        <v>-8.301979999669129E-2</v>
      </c>
      <c r="O173" s="29">
        <f t="shared" si="29"/>
        <v>-7.922970548050956E-2</v>
      </c>
      <c r="P173" s="30">
        <f t="shared" si="30"/>
        <v>37166.921600000001</v>
      </c>
      <c r="Q173" s="29">
        <f t="shared" si="31"/>
        <v>1.4364816441590822E-5</v>
      </c>
      <c r="R173" s="4"/>
      <c r="S173" s="32">
        <v>1</v>
      </c>
      <c r="T173" s="29">
        <f t="shared" si="33"/>
        <v>1.4364816441590822E-5</v>
      </c>
      <c r="V173" s="29">
        <f t="shared" si="26"/>
        <v>-8.301979999669129E-2</v>
      </c>
      <c r="W173" s="29" t="s">
        <v>315</v>
      </c>
    </row>
    <row r="174" spans="1:23" s="29" customFormat="1">
      <c r="A174" s="31" t="s">
        <v>88</v>
      </c>
      <c r="B174" s="120" t="s">
        <v>89</v>
      </c>
      <c r="C174" s="22">
        <v>52185.421649999997</v>
      </c>
      <c r="D174" s="22">
        <v>1.9000000000000001E-4</v>
      </c>
      <c r="E174" s="31">
        <f t="shared" si="27"/>
        <v>22921.820720537926</v>
      </c>
      <c r="F174" s="15">
        <f t="shared" si="28"/>
        <v>22922</v>
      </c>
      <c r="G174" s="29">
        <f t="shared" si="32"/>
        <v>-8.2969800001592375E-2</v>
      </c>
      <c r="K174" s="29">
        <f t="shared" si="34"/>
        <v>-8.2969800001592375E-2</v>
      </c>
      <c r="O174" s="29">
        <f t="shared" si="29"/>
        <v>-7.922970548050956E-2</v>
      </c>
      <c r="P174" s="30">
        <f t="shared" si="30"/>
        <v>37166.921649999997</v>
      </c>
      <c r="Q174" s="29">
        <f t="shared" si="31"/>
        <v>1.3988307026633693E-5</v>
      </c>
      <c r="S174" s="32">
        <v>1</v>
      </c>
      <c r="T174" s="29">
        <f t="shared" si="33"/>
        <v>1.3988307026633693E-5</v>
      </c>
      <c r="V174" s="29">
        <f t="shared" si="26"/>
        <v>-8.2969800001592375E-2</v>
      </c>
      <c r="W174" s="29" t="s">
        <v>315</v>
      </c>
    </row>
    <row r="175" spans="1:23" s="29" customFormat="1">
      <c r="A175" s="31" t="s">
        <v>88</v>
      </c>
      <c r="B175" s="120" t="s">
        <v>89</v>
      </c>
      <c r="C175" s="22">
        <v>52185.42196</v>
      </c>
      <c r="D175" s="22">
        <v>2.4000000000000001E-4</v>
      </c>
      <c r="E175" s="31">
        <f t="shared" si="27"/>
        <v>22921.82139037965</v>
      </c>
      <c r="F175" s="15">
        <f t="shared" si="28"/>
        <v>22922</v>
      </c>
      <c r="G175" s="29">
        <f t="shared" si="32"/>
        <v>-8.2659799998509698E-2</v>
      </c>
      <c r="K175" s="29">
        <f t="shared" si="34"/>
        <v>-8.2659799998509698E-2</v>
      </c>
      <c r="O175" s="29">
        <f t="shared" si="29"/>
        <v>-7.922970548050956E-2</v>
      </c>
      <c r="P175" s="30">
        <f t="shared" si="30"/>
        <v>37166.92196</v>
      </c>
      <c r="Q175" s="29">
        <f t="shared" si="31"/>
        <v>1.1765548402414595E-5</v>
      </c>
      <c r="S175" s="32">
        <v>1</v>
      </c>
      <c r="T175" s="29">
        <f t="shared" si="33"/>
        <v>1.1765548402414595E-5</v>
      </c>
      <c r="V175" s="29">
        <f t="shared" si="26"/>
        <v>-8.2659799998509698E-2</v>
      </c>
      <c r="W175" s="29" t="s">
        <v>315</v>
      </c>
    </row>
    <row r="176" spans="1:23" s="29" customFormat="1">
      <c r="A176" s="101" t="s">
        <v>696</v>
      </c>
      <c r="B176" s="161" t="s">
        <v>89</v>
      </c>
      <c r="C176" s="46">
        <v>52185.422899999998</v>
      </c>
      <c r="D176" s="46" t="s">
        <v>246</v>
      </c>
      <c r="E176" s="29">
        <f t="shared" si="27"/>
        <v>22921.823421512592</v>
      </c>
      <c r="F176" s="15">
        <f t="shared" si="28"/>
        <v>22922</v>
      </c>
      <c r="G176" s="29">
        <f t="shared" si="32"/>
        <v>-8.1719800000428222E-2</v>
      </c>
      <c r="K176">
        <f t="shared" si="34"/>
        <v>-8.1719800000428222E-2</v>
      </c>
      <c r="O176" s="29">
        <f t="shared" si="29"/>
        <v>-7.922970548050956E-2</v>
      </c>
      <c r="P176" s="30">
        <f t="shared" si="30"/>
        <v>37166.922899999998</v>
      </c>
      <c r="Q176" s="29">
        <f t="shared" si="31"/>
        <v>6.2005707181289517E-6</v>
      </c>
      <c r="R176"/>
      <c r="S176" s="32">
        <v>1</v>
      </c>
      <c r="T176" s="29">
        <f t="shared" si="33"/>
        <v>6.2005707181289517E-6</v>
      </c>
      <c r="U176"/>
      <c r="V176" s="29">
        <f t="shared" si="26"/>
        <v>-8.1719800000428222E-2</v>
      </c>
      <c r="W176" s="29" t="s">
        <v>315</v>
      </c>
    </row>
    <row r="177" spans="1:28" s="29" customFormat="1">
      <c r="A177" s="20" t="s">
        <v>102</v>
      </c>
      <c r="B177" s="122" t="s">
        <v>90</v>
      </c>
      <c r="C177" s="123">
        <v>52497.577299999997</v>
      </c>
      <c r="D177" s="123">
        <v>1E-4</v>
      </c>
      <c r="E177" s="31">
        <f t="shared" si="27"/>
        <v>23596.32032176603</v>
      </c>
      <c r="F177" s="15">
        <f t="shared" si="28"/>
        <v>23596.5</v>
      </c>
      <c r="G177" s="29">
        <f t="shared" si="32"/>
        <v>-8.3154350002587307E-2</v>
      </c>
      <c r="K177" s="29">
        <f t="shared" si="34"/>
        <v>-8.3154350002587307E-2</v>
      </c>
      <c r="O177" s="29">
        <f t="shared" si="29"/>
        <v>-8.2811618113063812E-2</v>
      </c>
      <c r="P177" s="30">
        <f t="shared" si="30"/>
        <v>37479.077299999997</v>
      </c>
      <c r="Q177" s="29">
        <f t="shared" si="31"/>
        <v>1.1746514809634548E-7</v>
      </c>
      <c r="S177" s="32">
        <v>1</v>
      </c>
      <c r="T177" s="29">
        <f t="shared" si="33"/>
        <v>1.1746514809634548E-7</v>
      </c>
      <c r="U177"/>
      <c r="V177" s="29">
        <f t="shared" si="26"/>
        <v>-8.3154350002587307E-2</v>
      </c>
      <c r="W177" s="29" t="s">
        <v>315</v>
      </c>
    </row>
    <row r="178" spans="1:28" s="29" customFormat="1">
      <c r="A178" s="22" t="s">
        <v>103</v>
      </c>
      <c r="B178" s="120" t="s">
        <v>90</v>
      </c>
      <c r="C178" s="22">
        <v>52506.366099999999</v>
      </c>
      <c r="D178" s="22">
        <v>4.0000000000000002E-4</v>
      </c>
      <c r="E178" s="31">
        <f t="shared" si="27"/>
        <v>23615.310982659961</v>
      </c>
      <c r="F178" s="15">
        <f t="shared" si="28"/>
        <v>23615.5</v>
      </c>
      <c r="G178" s="29">
        <f t="shared" si="32"/>
        <v>-8.7476449996756855E-2</v>
      </c>
      <c r="K178" s="29">
        <f t="shared" si="34"/>
        <v>-8.7476449996756855E-2</v>
      </c>
      <c r="O178" s="29">
        <f t="shared" si="29"/>
        <v>-8.2913156140764749E-2</v>
      </c>
      <c r="P178" s="30">
        <f t="shared" si="30"/>
        <v>37487.866099999999</v>
      </c>
      <c r="Q178" s="29">
        <f t="shared" si="31"/>
        <v>2.0823650816135308E-5</v>
      </c>
      <c r="S178" s="32">
        <v>1</v>
      </c>
      <c r="T178" s="29">
        <f t="shared" si="33"/>
        <v>2.0823650816135308E-5</v>
      </c>
      <c r="U178"/>
      <c r="V178" s="29">
        <f t="shared" si="26"/>
        <v>-8.7476449996756855E-2</v>
      </c>
      <c r="W178" s="29" t="s">
        <v>315</v>
      </c>
    </row>
    <row r="179" spans="1:28" s="29" customFormat="1">
      <c r="A179" s="31" t="s">
        <v>301</v>
      </c>
      <c r="B179" s="120" t="s">
        <v>89</v>
      </c>
      <c r="C179" s="22">
        <v>52507.066299999999</v>
      </c>
      <c r="D179" s="31" t="s">
        <v>74</v>
      </c>
      <c r="E179" s="31">
        <f t="shared" si="27"/>
        <v>23616.823960627138</v>
      </c>
      <c r="F179" s="15">
        <f t="shared" si="28"/>
        <v>23617</v>
      </c>
      <c r="G179" s="29">
        <f t="shared" si="32"/>
        <v>-8.1470299999637064E-2</v>
      </c>
      <c r="K179" s="29">
        <f t="shared" si="34"/>
        <v>-8.1470299999637064E-2</v>
      </c>
      <c r="O179" s="29">
        <f t="shared" si="29"/>
        <v>-8.292117379226821E-2</v>
      </c>
      <c r="P179" s="30">
        <f t="shared" si="30"/>
        <v>37488.566299999999</v>
      </c>
      <c r="Q179" s="29">
        <f t="shared" si="31"/>
        <v>2.1050347621438875E-6</v>
      </c>
      <c r="R179" s="4"/>
      <c r="S179" s="32">
        <v>1</v>
      </c>
      <c r="T179" s="29">
        <f t="shared" si="33"/>
        <v>2.1050347621438875E-6</v>
      </c>
      <c r="U179"/>
      <c r="V179" s="29">
        <f t="shared" si="26"/>
        <v>-8.1470299999637064E-2</v>
      </c>
      <c r="W179" s="29" t="s">
        <v>315</v>
      </c>
    </row>
    <row r="180" spans="1:28" s="29" customFormat="1">
      <c r="A180" s="22" t="s">
        <v>103</v>
      </c>
      <c r="B180" s="120" t="s">
        <v>90</v>
      </c>
      <c r="C180" s="22">
        <v>52516.551399999997</v>
      </c>
      <c r="D180" s="22">
        <v>4.0000000000000002E-4</v>
      </c>
      <c r="E180" s="31">
        <f t="shared" si="27"/>
        <v>23637.319172447289</v>
      </c>
      <c r="F180" s="15">
        <f t="shared" si="28"/>
        <v>23637.5</v>
      </c>
      <c r="G180" s="29">
        <f t="shared" si="32"/>
        <v>-8.368625000002794E-2</v>
      </c>
      <c r="K180" s="29">
        <f t="shared" si="34"/>
        <v>-8.368625000002794E-2</v>
      </c>
      <c r="O180" s="29">
        <f t="shared" si="29"/>
        <v>-8.3030770237001866E-2</v>
      </c>
      <c r="P180" s="30">
        <f t="shared" si="30"/>
        <v>37498.051399999997</v>
      </c>
      <c r="Q180" s="29">
        <f t="shared" si="31"/>
        <v>4.2965371973671731E-7</v>
      </c>
      <c r="S180" s="32">
        <v>1</v>
      </c>
      <c r="T180" s="29">
        <f t="shared" si="33"/>
        <v>4.2965371973671731E-7</v>
      </c>
      <c r="U180"/>
      <c r="V180" s="29">
        <f t="shared" ref="V180:V211" si="35">G180+R180</f>
        <v>-8.368625000002794E-2</v>
      </c>
      <c r="W180" s="29" t="s">
        <v>315</v>
      </c>
    </row>
    <row r="181" spans="1:28" s="29" customFormat="1">
      <c r="A181" s="22" t="s">
        <v>103</v>
      </c>
      <c r="B181" s="120" t="s">
        <v>89</v>
      </c>
      <c r="C181" s="22">
        <v>52521.408499999998</v>
      </c>
      <c r="D181" s="22">
        <v>8.9999999999999998E-4</v>
      </c>
      <c r="E181" s="31">
        <f t="shared" si="27"/>
        <v>23647.814295675478</v>
      </c>
      <c r="F181" s="15">
        <f t="shared" ref="F181:F212" si="36">ROUND(2*E181,0)/2</f>
        <v>23648</v>
      </c>
      <c r="G181" s="29">
        <f t="shared" si="32"/>
        <v>-8.5943199999746867E-2</v>
      </c>
      <c r="K181" s="29">
        <f t="shared" si="34"/>
        <v>-8.5943199999746867E-2</v>
      </c>
      <c r="O181" s="29">
        <f t="shared" si="29"/>
        <v>-8.3086920788623064E-2</v>
      </c>
      <c r="P181" s="30">
        <f t="shared" si="30"/>
        <v>37502.908499999998</v>
      </c>
      <c r="Q181" s="29">
        <f t="shared" si="31"/>
        <v>8.1583309318980099E-6</v>
      </c>
      <c r="S181" s="32">
        <v>1</v>
      </c>
      <c r="T181" s="29">
        <f t="shared" si="33"/>
        <v>8.1583309318980099E-6</v>
      </c>
      <c r="U181"/>
      <c r="V181" s="29">
        <f t="shared" si="35"/>
        <v>-8.5943199999746867E-2</v>
      </c>
      <c r="W181" s="29" t="s">
        <v>315</v>
      </c>
    </row>
    <row r="182" spans="1:28">
      <c r="A182" s="31" t="s">
        <v>87</v>
      </c>
      <c r="B182" s="120"/>
      <c r="C182" s="124">
        <v>52555.655700000003</v>
      </c>
      <c r="D182" s="124">
        <v>2.0000000000000001E-4</v>
      </c>
      <c r="E182" s="31">
        <f t="shared" si="27"/>
        <v>23721.814951256059</v>
      </c>
      <c r="F182" s="15">
        <f t="shared" si="36"/>
        <v>23722</v>
      </c>
      <c r="G182" s="29">
        <f t="shared" si="32"/>
        <v>-8.5639799995988142E-2</v>
      </c>
      <c r="H182" s="29"/>
      <c r="I182" s="29"/>
      <c r="J182" s="29"/>
      <c r="K182" s="29">
        <f t="shared" si="34"/>
        <v>-8.5639799995988142E-2</v>
      </c>
      <c r="L182" s="29"/>
      <c r="M182" s="29"/>
      <c r="N182" s="29"/>
      <c r="O182" s="29">
        <f t="shared" si="29"/>
        <v>-8.3482951765780161E-2</v>
      </c>
      <c r="P182" s="30">
        <f t="shared" si="30"/>
        <v>37537.155700000003</v>
      </c>
      <c r="Q182" s="29">
        <f t="shared" si="31"/>
        <v>4.651994288151298E-6</v>
      </c>
      <c r="R182" s="29"/>
      <c r="S182" s="32">
        <v>1</v>
      </c>
      <c r="T182" s="29">
        <f t="shared" si="33"/>
        <v>4.651994288151298E-6</v>
      </c>
      <c r="V182" s="29">
        <f t="shared" si="35"/>
        <v>-8.5639799995988142E-2</v>
      </c>
      <c r="W182" s="29" t="s">
        <v>315</v>
      </c>
      <c r="X182" s="17"/>
      <c r="Y182" s="16"/>
    </row>
    <row r="183" spans="1:28">
      <c r="A183" s="31" t="s">
        <v>301</v>
      </c>
      <c r="B183" s="120" t="s">
        <v>89</v>
      </c>
      <c r="C183" s="22">
        <v>52563.984700000001</v>
      </c>
      <c r="D183" s="31" t="s">
        <v>74</v>
      </c>
      <c r="E183" s="31">
        <f t="shared" si="27"/>
        <v>23739.812085629979</v>
      </c>
      <c r="F183" s="15">
        <f t="shared" si="36"/>
        <v>23740</v>
      </c>
      <c r="G183" s="29">
        <f t="shared" si="32"/>
        <v>-8.6965999995300081E-2</v>
      </c>
      <c r="H183" s="29"/>
      <c r="I183" s="29"/>
      <c r="J183" s="29"/>
      <c r="K183" s="29">
        <f t="shared" si="34"/>
        <v>-8.6965999995300081E-2</v>
      </c>
      <c r="L183" s="29"/>
      <c r="M183" s="29"/>
      <c r="N183" s="29"/>
      <c r="O183" s="29">
        <f t="shared" si="29"/>
        <v>-8.3579363943609125E-2</v>
      </c>
      <c r="P183" s="30">
        <f t="shared" si="30"/>
        <v>37545.484700000001</v>
      </c>
      <c r="Q183" s="29">
        <f t="shared" si="31"/>
        <v>1.1469303746612904E-5</v>
      </c>
      <c r="R183" s="4"/>
      <c r="S183" s="32">
        <v>1</v>
      </c>
      <c r="T183" s="29">
        <f t="shared" si="33"/>
        <v>1.1469303746612904E-5</v>
      </c>
      <c r="V183" s="29">
        <f t="shared" si="35"/>
        <v>-8.6965999995300081E-2</v>
      </c>
      <c r="W183" s="29" t="s">
        <v>315</v>
      </c>
      <c r="X183" s="17"/>
      <c r="Y183" s="16"/>
    </row>
    <row r="184" spans="1:28">
      <c r="A184" s="31" t="s">
        <v>301</v>
      </c>
      <c r="B184" s="120" t="s">
        <v>89</v>
      </c>
      <c r="C184" s="22">
        <v>52563.984700000001</v>
      </c>
      <c r="D184" s="31" t="s">
        <v>74</v>
      </c>
      <c r="E184" s="31">
        <f t="shared" si="27"/>
        <v>23739.812085629979</v>
      </c>
      <c r="F184" s="15">
        <f t="shared" si="36"/>
        <v>23740</v>
      </c>
      <c r="G184" s="29">
        <f t="shared" si="32"/>
        <v>-8.6965999995300081E-2</v>
      </c>
      <c r="H184" s="29"/>
      <c r="I184" s="29"/>
      <c r="J184" s="29"/>
      <c r="K184" s="29">
        <f t="shared" si="34"/>
        <v>-8.6965999995300081E-2</v>
      </c>
      <c r="L184" s="29"/>
      <c r="M184" s="29"/>
      <c r="N184" s="29"/>
      <c r="O184" s="29">
        <f t="shared" si="29"/>
        <v>-8.3579363943609125E-2</v>
      </c>
      <c r="P184" s="30">
        <f t="shared" si="30"/>
        <v>37545.484700000001</v>
      </c>
      <c r="Q184" s="29">
        <f t="shared" si="31"/>
        <v>1.1469303746612904E-5</v>
      </c>
      <c r="R184" s="4"/>
      <c r="S184" s="32">
        <v>1</v>
      </c>
      <c r="T184" s="29">
        <f t="shared" si="33"/>
        <v>1.1469303746612904E-5</v>
      </c>
      <c r="V184" s="29">
        <f t="shared" si="35"/>
        <v>-8.6965999995300081E-2</v>
      </c>
      <c r="W184" s="29" t="s">
        <v>909</v>
      </c>
    </row>
    <row r="185" spans="1:28">
      <c r="A185" s="22" t="s">
        <v>99</v>
      </c>
      <c r="B185" s="34" t="s">
        <v>89</v>
      </c>
      <c r="C185" s="35">
        <v>52901.822500000002</v>
      </c>
      <c r="D185" s="22">
        <v>2.9999999999999997E-4</v>
      </c>
      <c r="E185" s="31">
        <f t="shared" si="27"/>
        <v>24469.805156009385</v>
      </c>
      <c r="F185" s="15">
        <f t="shared" si="36"/>
        <v>24470</v>
      </c>
      <c r="G185" s="29">
        <f t="shared" si="32"/>
        <v>-9.0172999996866565E-2</v>
      </c>
      <c r="H185" s="29"/>
      <c r="I185" s="29"/>
      <c r="J185" s="29"/>
      <c r="K185" s="29">
        <f t="shared" si="34"/>
        <v>-9.0172999996866565E-2</v>
      </c>
      <c r="L185" s="29"/>
      <c r="M185" s="29"/>
      <c r="N185" s="29"/>
      <c r="O185" s="29">
        <f t="shared" si="29"/>
        <v>-8.7515897148873631E-2</v>
      </c>
      <c r="P185" s="30">
        <f t="shared" si="30"/>
        <v>37883.322500000002</v>
      </c>
      <c r="Q185" s="29">
        <f t="shared" si="31"/>
        <v>7.0601955448121628E-6</v>
      </c>
      <c r="R185" s="29"/>
      <c r="S185" s="32">
        <v>1</v>
      </c>
      <c r="T185" s="29">
        <f t="shared" si="33"/>
        <v>7.0601955448121628E-6</v>
      </c>
      <c r="V185" s="29">
        <f t="shared" si="35"/>
        <v>-9.0172999996866565E-2</v>
      </c>
      <c r="W185" s="29" t="s">
        <v>909</v>
      </c>
    </row>
    <row r="186" spans="1:28">
      <c r="A186" s="22" t="s">
        <v>99</v>
      </c>
      <c r="B186" s="34" t="s">
        <v>89</v>
      </c>
      <c r="C186" s="35">
        <v>52935.607100000001</v>
      </c>
      <c r="D186" s="22">
        <v>2.9999999999999997E-4</v>
      </c>
      <c r="E186" s="31">
        <f t="shared" si="27"/>
        <v>24542.806234886702</v>
      </c>
      <c r="F186" s="15">
        <f t="shared" si="36"/>
        <v>24543</v>
      </c>
      <c r="G186" s="29">
        <f t="shared" si="32"/>
        <v>-8.96736999929999E-2</v>
      </c>
      <c r="H186" s="29"/>
      <c r="I186" s="29"/>
      <c r="J186" s="29"/>
      <c r="K186" s="29">
        <f t="shared" si="34"/>
        <v>-8.96736999929999E-2</v>
      </c>
      <c r="L186" s="29"/>
      <c r="M186" s="29"/>
      <c r="N186" s="29"/>
      <c r="O186" s="29">
        <f t="shared" si="29"/>
        <v>-8.7912393580120013E-2</v>
      </c>
      <c r="P186" s="30">
        <f t="shared" si="30"/>
        <v>37917.107100000001</v>
      </c>
      <c r="Q186" s="29">
        <f t="shared" si="31"/>
        <v>3.1022002800518158E-6</v>
      </c>
      <c r="R186" s="29"/>
      <c r="S186" s="32">
        <v>1</v>
      </c>
      <c r="T186" s="29">
        <f t="shared" si="33"/>
        <v>3.1022002800518158E-6</v>
      </c>
      <c r="V186" s="29">
        <f t="shared" si="35"/>
        <v>-8.96736999929999E-2</v>
      </c>
      <c r="W186" s="29" t="s">
        <v>909</v>
      </c>
    </row>
    <row r="187" spans="1:28">
      <c r="A187" s="125" t="s">
        <v>105</v>
      </c>
      <c r="B187" s="34" t="s">
        <v>89</v>
      </c>
      <c r="C187" s="35">
        <v>52935.607100000001</v>
      </c>
      <c r="D187" s="35">
        <v>2.9999999999999997E-4</v>
      </c>
      <c r="E187" s="29">
        <f t="shared" si="27"/>
        <v>24542.806234886702</v>
      </c>
      <c r="F187" s="15">
        <f t="shared" si="36"/>
        <v>24543</v>
      </c>
      <c r="G187" s="29">
        <f t="shared" si="32"/>
        <v>-8.96736999929999E-2</v>
      </c>
      <c r="H187" s="29"/>
      <c r="I187" s="29"/>
      <c r="J187" s="29"/>
      <c r="K187" s="29">
        <f t="shared" si="34"/>
        <v>-8.96736999929999E-2</v>
      </c>
      <c r="L187" s="29"/>
      <c r="M187" s="29"/>
      <c r="N187" s="29"/>
      <c r="O187" s="29">
        <f t="shared" si="29"/>
        <v>-8.7912393580120013E-2</v>
      </c>
      <c r="P187" s="30">
        <f t="shared" si="30"/>
        <v>37917.107100000001</v>
      </c>
      <c r="Q187" s="29">
        <f t="shared" si="31"/>
        <v>3.1022002800518158E-6</v>
      </c>
      <c r="S187" s="32">
        <v>1</v>
      </c>
      <c r="T187" s="29">
        <f t="shared" si="33"/>
        <v>3.1022002800518158E-6</v>
      </c>
      <c r="V187" s="29">
        <f t="shared" si="35"/>
        <v>-8.96736999929999E-2</v>
      </c>
      <c r="W187" s="29" t="s">
        <v>909</v>
      </c>
    </row>
    <row r="188" spans="1:28">
      <c r="A188" s="31" t="s">
        <v>98</v>
      </c>
      <c r="B188" s="34" t="s">
        <v>90</v>
      </c>
      <c r="C188" s="35">
        <v>52963.146800000002</v>
      </c>
      <c r="D188" s="35">
        <v>8.0000000000000004E-4</v>
      </c>
      <c r="E188" s="29">
        <f t="shared" si="27"/>
        <v>24602.313460426085</v>
      </c>
      <c r="F188" s="15">
        <f t="shared" si="36"/>
        <v>24602.5</v>
      </c>
      <c r="G188" s="29">
        <f t="shared" si="32"/>
        <v>-8.6329749996366445E-2</v>
      </c>
      <c r="H188" s="36"/>
      <c r="I188" s="29"/>
      <c r="J188" s="29"/>
      <c r="K188" s="29">
        <f t="shared" si="34"/>
        <v>-8.6329749996366445E-2</v>
      </c>
      <c r="L188" s="29"/>
      <c r="M188" s="29"/>
      <c r="N188" s="29"/>
      <c r="O188" s="29">
        <f t="shared" si="29"/>
        <v>-8.8235947702749923E-2</v>
      </c>
      <c r="P188" s="30">
        <f t="shared" si="30"/>
        <v>37944.646800000002</v>
      </c>
      <c r="Q188" s="29">
        <f t="shared" si="31"/>
        <v>3.6335896958216315E-6</v>
      </c>
      <c r="S188" s="32">
        <v>1</v>
      </c>
      <c r="T188" s="29">
        <f t="shared" si="33"/>
        <v>3.6335896958216315E-6</v>
      </c>
      <c r="V188" s="29">
        <f t="shared" si="35"/>
        <v>-8.6329749996366445E-2</v>
      </c>
      <c r="W188" s="29" t="s">
        <v>909</v>
      </c>
    </row>
    <row r="189" spans="1:28">
      <c r="A189" s="31" t="s">
        <v>98</v>
      </c>
      <c r="B189" s="34" t="s">
        <v>89</v>
      </c>
      <c r="C189" s="35">
        <v>52963.374499999998</v>
      </c>
      <c r="D189" s="35">
        <v>1.6000000000000001E-3</v>
      </c>
      <c r="E189" s="29">
        <f t="shared" si="27"/>
        <v>24602.80546997067</v>
      </c>
      <c r="F189" s="15">
        <f t="shared" si="36"/>
        <v>24603</v>
      </c>
      <c r="G189" s="29">
        <f t="shared" ref="G189:G220" si="37">C189-(C$7+F189*C$8)</f>
        <v>-9.0027699996426236E-2</v>
      </c>
      <c r="H189" s="29"/>
      <c r="I189" s="29"/>
      <c r="J189" s="29"/>
      <c r="K189" s="29">
        <f t="shared" si="34"/>
        <v>-9.0027699996426236E-2</v>
      </c>
      <c r="L189" s="29"/>
      <c r="M189" s="29"/>
      <c r="N189" s="29"/>
      <c r="O189" s="29">
        <f t="shared" si="29"/>
        <v>-8.8238668100002554E-2</v>
      </c>
      <c r="P189" s="30">
        <f t="shared" si="30"/>
        <v>37944.874499999998</v>
      </c>
      <c r="Q189" s="29">
        <f t="shared" si="31"/>
        <v>3.2006351264213151E-6</v>
      </c>
      <c r="S189" s="32">
        <v>1</v>
      </c>
      <c r="T189" s="29">
        <f t="shared" ref="T189:T220" si="38">+S189*Q189</f>
        <v>3.2006351264213151E-6</v>
      </c>
      <c r="V189" s="29">
        <f t="shared" si="35"/>
        <v>-9.0027699996426236E-2</v>
      </c>
      <c r="X189" s="17">
        <v>19736</v>
      </c>
      <c r="Y189" s="16">
        <v>-5.4000000000000003E-3</v>
      </c>
      <c r="Z189" t="s">
        <v>278</v>
      </c>
      <c r="AB189" t="s">
        <v>279</v>
      </c>
    </row>
    <row r="190" spans="1:28" s="29" customFormat="1">
      <c r="A190" s="21" t="s">
        <v>110</v>
      </c>
      <c r="B190" s="120"/>
      <c r="C190" s="22">
        <v>53691.806100000002</v>
      </c>
      <c r="D190" s="22">
        <v>1E-4</v>
      </c>
      <c r="E190" s="29">
        <f t="shared" si="27"/>
        <v>26176.785706182796</v>
      </c>
      <c r="F190" s="15">
        <f t="shared" si="36"/>
        <v>26177</v>
      </c>
      <c r="G190" s="29">
        <f t="shared" si="37"/>
        <v>-9.9174299997685011E-2</v>
      </c>
      <c r="K190" s="29">
        <f t="shared" si="34"/>
        <v>-9.9174299997685011E-2</v>
      </c>
      <c r="O190" s="29">
        <f t="shared" si="29"/>
        <v>-9.6922678178789967E-2</v>
      </c>
      <c r="P190" s="30">
        <f t="shared" si="30"/>
        <v>38673.306100000002</v>
      </c>
      <c r="Q190" s="29">
        <f t="shared" si="31"/>
        <v>5.0698008153242275E-6</v>
      </c>
      <c r="R190"/>
      <c r="S190" s="32">
        <v>1</v>
      </c>
      <c r="T190" s="29">
        <f t="shared" si="38"/>
        <v>5.0698008153242275E-6</v>
      </c>
      <c r="U190"/>
      <c r="V190" s="29">
        <f t="shared" si="35"/>
        <v>-9.9174299997685011E-2</v>
      </c>
    </row>
    <row r="191" spans="1:28" s="29" customFormat="1">
      <c r="A191" s="126" t="s">
        <v>111</v>
      </c>
      <c r="B191" s="34" t="s">
        <v>89</v>
      </c>
      <c r="C191" s="35">
        <v>53991.461799999997</v>
      </c>
      <c r="D191" s="22">
        <v>1E-4</v>
      </c>
      <c r="E191" s="29">
        <f t="shared" si="27"/>
        <v>26824.275668820745</v>
      </c>
      <c r="F191" s="15">
        <f t="shared" si="36"/>
        <v>26824.5</v>
      </c>
      <c r="G191" s="29">
        <f t="shared" si="37"/>
        <v>-0.10381955000048038</v>
      </c>
      <c r="K191" s="29">
        <f t="shared" si="34"/>
        <v>-0.10381955000048038</v>
      </c>
      <c r="O191" s="29">
        <f t="shared" si="29"/>
        <v>-0.10056480499696688</v>
      </c>
      <c r="P191" s="30">
        <f t="shared" si="30"/>
        <v>38972.961799999997</v>
      </c>
      <c r="Q191" s="29">
        <f t="shared" si="31"/>
        <v>1.0593365037896083E-5</v>
      </c>
      <c r="R191"/>
      <c r="S191" s="32">
        <v>1</v>
      </c>
      <c r="T191" s="29">
        <f t="shared" si="38"/>
        <v>1.0593365037896083E-5</v>
      </c>
      <c r="U191"/>
      <c r="V191" s="29">
        <f t="shared" si="35"/>
        <v>-0.10381955000048038</v>
      </c>
    </row>
    <row r="192" spans="1:28" s="29" customFormat="1">
      <c r="A192" s="101" t="s">
        <v>764</v>
      </c>
      <c r="B192" s="161" t="s">
        <v>89</v>
      </c>
      <c r="C192" s="46">
        <v>54014.835200000001</v>
      </c>
      <c r="D192" s="46" t="s">
        <v>246</v>
      </c>
      <c r="E192" s="29">
        <f t="shared" si="27"/>
        <v>26874.780437769659</v>
      </c>
      <c r="F192" s="15">
        <f t="shared" si="36"/>
        <v>26875</v>
      </c>
      <c r="G192" s="29">
        <f t="shared" si="37"/>
        <v>-0.10161249999509891</v>
      </c>
      <c r="K192">
        <f t="shared" si="34"/>
        <v>-0.10161249999509891</v>
      </c>
      <c r="O192" s="29">
        <f t="shared" si="29"/>
        <v>-0.10085057239440332</v>
      </c>
      <c r="P192" s="30">
        <f t="shared" si="30"/>
        <v>38996.335200000001</v>
      </c>
      <c r="Q192" s="29">
        <f t="shared" si="31"/>
        <v>5.805336687017536E-7</v>
      </c>
      <c r="R192"/>
      <c r="S192" s="32">
        <v>1</v>
      </c>
      <c r="T192" s="29">
        <f t="shared" si="38"/>
        <v>5.805336687017536E-7</v>
      </c>
      <c r="U192"/>
      <c r="V192" s="29">
        <f t="shared" si="35"/>
        <v>-0.10161249999509891</v>
      </c>
    </row>
    <row r="193" spans="1:28" s="29" customFormat="1">
      <c r="A193" s="35" t="s">
        <v>116</v>
      </c>
      <c r="B193" s="34" t="s">
        <v>90</v>
      </c>
      <c r="C193" s="35">
        <v>54308.4784</v>
      </c>
      <c r="D193" s="35">
        <v>4.0000000000000002E-4</v>
      </c>
      <c r="E193" s="29">
        <f t="shared" si="27"/>
        <v>27509.278712279003</v>
      </c>
      <c r="F193" s="15">
        <f t="shared" si="36"/>
        <v>27509.5</v>
      </c>
      <c r="G193" s="29">
        <f t="shared" si="37"/>
        <v>-0.10241105000022799</v>
      </c>
      <c r="K193" s="29">
        <f t="shared" si="34"/>
        <v>-0.10241105000022799</v>
      </c>
      <c r="O193" s="29">
        <f t="shared" si="29"/>
        <v>-0.10446213617125504</v>
      </c>
      <c r="P193" s="30">
        <f t="shared" si="30"/>
        <v>39289.9784</v>
      </c>
      <c r="Q193" s="29">
        <f t="shared" si="31"/>
        <v>4.206954480978394E-6</v>
      </c>
      <c r="R193"/>
      <c r="S193" s="32">
        <v>1</v>
      </c>
      <c r="T193" s="29">
        <f t="shared" si="38"/>
        <v>4.206954480978394E-6</v>
      </c>
      <c r="U193"/>
      <c r="V193" s="29">
        <f t="shared" si="35"/>
        <v>-0.10241105000022799</v>
      </c>
    </row>
    <row r="194" spans="1:28" s="29" customFormat="1">
      <c r="A194" s="35" t="s">
        <v>116</v>
      </c>
      <c r="B194" s="34" t="s">
        <v>90</v>
      </c>
      <c r="C194" s="35">
        <v>54385.3007</v>
      </c>
      <c r="D194" s="35">
        <v>1E-4</v>
      </c>
      <c r="E194" s="29">
        <f t="shared" si="27"/>
        <v>27675.274780956359</v>
      </c>
      <c r="F194" s="15">
        <f t="shared" si="36"/>
        <v>27675.5</v>
      </c>
      <c r="G194" s="29">
        <f t="shared" si="37"/>
        <v>-0.10423045000061393</v>
      </c>
      <c r="K194" s="29">
        <f t="shared" si="34"/>
        <v>-0.10423045000061393</v>
      </c>
      <c r="O194" s="29">
        <f t="shared" si="29"/>
        <v>-0.10541345052439301</v>
      </c>
      <c r="P194" s="30">
        <f t="shared" si="30"/>
        <v>39366.8007</v>
      </c>
      <c r="Q194" s="29">
        <f t="shared" si="31"/>
        <v>1.3994902392615756E-6</v>
      </c>
      <c r="R194"/>
      <c r="S194" s="32">
        <v>1</v>
      </c>
      <c r="T194" s="29">
        <f t="shared" si="38"/>
        <v>1.3994902392615756E-6</v>
      </c>
      <c r="U194"/>
      <c r="V194" s="29">
        <f t="shared" si="35"/>
        <v>-0.10423045000061393</v>
      </c>
    </row>
    <row r="195" spans="1:28" s="29" customFormat="1">
      <c r="A195" s="31" t="s">
        <v>301</v>
      </c>
      <c r="B195" s="120" t="s">
        <v>90</v>
      </c>
      <c r="C195" s="22">
        <v>54401.036399999997</v>
      </c>
      <c r="D195" s="31" t="s">
        <v>275</v>
      </c>
      <c r="E195" s="29">
        <f t="shared" si="27"/>
        <v>27709.276162558916</v>
      </c>
      <c r="F195" s="15">
        <f t="shared" si="36"/>
        <v>27709.5</v>
      </c>
      <c r="G195" s="29">
        <f t="shared" si="37"/>
        <v>-0.10359104999952251</v>
      </c>
      <c r="K195" s="29">
        <f t="shared" si="34"/>
        <v>-0.10359104999952251</v>
      </c>
      <c r="O195" s="29">
        <f t="shared" si="29"/>
        <v>-0.10560862785285541</v>
      </c>
      <c r="P195" s="30">
        <f t="shared" si="30"/>
        <v>39382.536399999997</v>
      </c>
      <c r="Q195" s="29">
        <f t="shared" si="31"/>
        <v>4.0706203942593807E-6</v>
      </c>
      <c r="R195" s="4"/>
      <c r="S195" s="32">
        <v>1</v>
      </c>
      <c r="T195" s="29">
        <f t="shared" si="38"/>
        <v>4.0706203942593807E-6</v>
      </c>
      <c r="U195"/>
      <c r="V195" s="29">
        <f t="shared" si="35"/>
        <v>-0.10359104999952251</v>
      </c>
    </row>
    <row r="196" spans="1:28">
      <c r="A196" s="28" t="s">
        <v>113</v>
      </c>
      <c r="B196" s="34" t="s">
        <v>90</v>
      </c>
      <c r="C196" s="35">
        <v>54425.562899999997</v>
      </c>
      <c r="D196" s="35">
        <v>1E-4</v>
      </c>
      <c r="E196" s="29">
        <f t="shared" si="27"/>
        <v>27762.272526614863</v>
      </c>
      <c r="F196" s="15">
        <f t="shared" si="36"/>
        <v>27762.5</v>
      </c>
      <c r="G196" s="29">
        <f t="shared" si="37"/>
        <v>-0.10527374999946915</v>
      </c>
      <c r="H196" s="29"/>
      <c r="I196" s="29"/>
      <c r="J196" s="29"/>
      <c r="K196" s="29">
        <f t="shared" si="34"/>
        <v>-0.10527374999946915</v>
      </c>
      <c r="L196" s="29"/>
      <c r="M196" s="29"/>
      <c r="N196" s="29"/>
      <c r="O196" s="29">
        <f t="shared" si="29"/>
        <v>-0.10591309850538841</v>
      </c>
      <c r="P196" s="30">
        <f t="shared" si="30"/>
        <v>39407.062899999997</v>
      </c>
      <c r="Q196" s="29">
        <f t="shared" si="31"/>
        <v>4.0876651202119353E-7</v>
      </c>
      <c r="S196" s="32">
        <v>1</v>
      </c>
      <c r="T196" s="29">
        <f t="shared" si="38"/>
        <v>4.0876651202119353E-7</v>
      </c>
      <c r="V196" s="29">
        <f t="shared" si="35"/>
        <v>-0.10527374999946915</v>
      </c>
      <c r="X196" s="17">
        <v>-7721</v>
      </c>
      <c r="Y196" s="16">
        <v>-2.35E-2</v>
      </c>
      <c r="Z196" t="s">
        <v>249</v>
      </c>
      <c r="AA196" t="s">
        <v>250</v>
      </c>
    </row>
    <row r="197" spans="1:28">
      <c r="A197" s="35" t="s">
        <v>116</v>
      </c>
      <c r="B197" s="34" t="s">
        <v>90</v>
      </c>
      <c r="C197" s="35">
        <v>54675.467499999999</v>
      </c>
      <c r="D197" s="35">
        <v>2.0000000000000001E-4</v>
      </c>
      <c r="E197" s="29">
        <f t="shared" si="27"/>
        <v>28302.261320811183</v>
      </c>
      <c r="F197" s="15">
        <f t="shared" si="36"/>
        <v>28302.5</v>
      </c>
      <c r="G197" s="29">
        <f t="shared" si="37"/>
        <v>-0.11045975000160979</v>
      </c>
      <c r="H197" s="29"/>
      <c r="I197" s="29"/>
      <c r="J197" s="29"/>
      <c r="K197" s="29">
        <f t="shared" si="34"/>
        <v>-0.11045975000160979</v>
      </c>
      <c r="L197" s="29"/>
      <c r="M197" s="29"/>
      <c r="N197" s="29"/>
      <c r="O197" s="29">
        <f t="shared" si="29"/>
        <v>-0.10903078348103393</v>
      </c>
      <c r="P197" s="30">
        <f t="shared" si="30"/>
        <v>39656.967499999999</v>
      </c>
      <c r="Q197" s="29">
        <f t="shared" si="31"/>
        <v>2.0419453169266908E-6</v>
      </c>
      <c r="S197" s="32">
        <v>1</v>
      </c>
      <c r="T197" s="29">
        <f t="shared" si="38"/>
        <v>2.0419453169266908E-6</v>
      </c>
      <c r="V197" s="29">
        <f t="shared" si="35"/>
        <v>-0.11045975000160979</v>
      </c>
      <c r="X197" s="17">
        <v>-7641</v>
      </c>
      <c r="Y197" s="16">
        <v>-2.3699999999999999E-2</v>
      </c>
      <c r="Z197" t="s">
        <v>249</v>
      </c>
      <c r="AA197" t="s">
        <v>250</v>
      </c>
    </row>
    <row r="198" spans="1:28">
      <c r="A198" s="101" t="s">
        <v>789</v>
      </c>
      <c r="B198" s="161" t="s">
        <v>89</v>
      </c>
      <c r="C198" s="46">
        <v>54691.433649999999</v>
      </c>
      <c r="D198" s="46" t="s">
        <v>246</v>
      </c>
      <c r="E198" s="29">
        <f t="shared" si="27"/>
        <v>28336.7606541026</v>
      </c>
      <c r="F198" s="15">
        <f t="shared" si="36"/>
        <v>28337</v>
      </c>
      <c r="G198" s="29">
        <f t="shared" si="37"/>
        <v>-0.11076830000092741</v>
      </c>
      <c r="H198" s="29"/>
      <c r="I198" s="29"/>
      <c r="J198" s="29"/>
      <c r="K198" s="29">
        <f t="shared" si="34"/>
        <v>-0.11076830000092741</v>
      </c>
      <c r="L198" s="29"/>
      <c r="M198" s="29"/>
      <c r="N198" s="29"/>
      <c r="O198" s="29">
        <f t="shared" si="29"/>
        <v>-0.10923093022232554</v>
      </c>
      <c r="P198" s="30">
        <f t="shared" si="30"/>
        <v>39672.933649999999</v>
      </c>
      <c r="Q198" s="29">
        <f t="shared" si="31"/>
        <v>2.3635058361583756E-6</v>
      </c>
      <c r="S198" s="32">
        <v>1</v>
      </c>
      <c r="T198" s="29">
        <f t="shared" si="38"/>
        <v>2.3635058361583756E-6</v>
      </c>
      <c r="V198" s="29">
        <f t="shared" si="35"/>
        <v>-0.11076830000092741</v>
      </c>
      <c r="X198" s="17">
        <v>-7094</v>
      </c>
      <c r="Y198" s="16">
        <v>-1.84E-2</v>
      </c>
      <c r="Z198" t="s">
        <v>249</v>
      </c>
      <c r="AA198" t="s">
        <v>251</v>
      </c>
    </row>
    <row r="199" spans="1:28">
      <c r="A199" s="35" t="s">
        <v>116</v>
      </c>
      <c r="B199" s="34" t="s">
        <v>89</v>
      </c>
      <c r="C199" s="35">
        <v>54709.482100000001</v>
      </c>
      <c r="D199" s="35">
        <v>2.9999999999999997E-4</v>
      </c>
      <c r="E199" s="29">
        <f t="shared" si="27"/>
        <v>28375.759379026484</v>
      </c>
      <c r="F199" s="15">
        <f t="shared" si="36"/>
        <v>28376</v>
      </c>
      <c r="G199" s="29">
        <f t="shared" si="37"/>
        <v>-0.11135839999769814</v>
      </c>
      <c r="H199" s="29"/>
      <c r="I199" s="29"/>
      <c r="J199" s="29"/>
      <c r="K199" s="29">
        <f t="shared" si="34"/>
        <v>-0.11135839999769814</v>
      </c>
      <c r="L199" s="29"/>
      <c r="M199" s="29"/>
      <c r="N199" s="29"/>
      <c r="O199" s="29">
        <f t="shared" si="29"/>
        <v>-0.10945732208992025</v>
      </c>
      <c r="P199" s="30">
        <f t="shared" si="30"/>
        <v>39690.982100000001</v>
      </c>
      <c r="Q199" s="29">
        <f t="shared" si="31"/>
        <v>3.6140972114411805E-6</v>
      </c>
      <c r="S199" s="32">
        <v>1</v>
      </c>
      <c r="T199" s="29">
        <f t="shared" si="38"/>
        <v>3.6140972114411805E-6</v>
      </c>
      <c r="V199" s="29">
        <f t="shared" si="35"/>
        <v>-0.11135839999769814</v>
      </c>
      <c r="X199" s="17">
        <v>-7079</v>
      </c>
      <c r="Y199" s="16">
        <v>-1.8200000000000001E-2</v>
      </c>
      <c r="Z199" t="s">
        <v>249</v>
      </c>
      <c r="AA199" t="s">
        <v>251</v>
      </c>
    </row>
    <row r="200" spans="1:28">
      <c r="A200" s="35" t="s">
        <v>116</v>
      </c>
      <c r="B200" s="34" t="s">
        <v>90</v>
      </c>
      <c r="C200" s="35">
        <v>54714.343500000003</v>
      </c>
      <c r="D200" s="35">
        <v>8.9999999999999998E-4</v>
      </c>
      <c r="E200" s="29">
        <f t="shared" si="27"/>
        <v>28386.263793607515</v>
      </c>
      <c r="F200" s="15">
        <f t="shared" si="36"/>
        <v>28386.5</v>
      </c>
      <c r="G200" s="29">
        <f t="shared" si="37"/>
        <v>-0.10931534999690484</v>
      </c>
      <c r="H200" s="29"/>
      <c r="I200" s="29"/>
      <c r="J200" s="29"/>
      <c r="K200" s="29">
        <f t="shared" si="34"/>
        <v>-0.10931534999690484</v>
      </c>
      <c r="L200" s="29"/>
      <c r="M200" s="29"/>
      <c r="N200" s="29"/>
      <c r="O200" s="29">
        <f t="shared" si="29"/>
        <v>-0.10951829895524645</v>
      </c>
      <c r="P200" s="30">
        <f t="shared" si="30"/>
        <v>39695.843500000003</v>
      </c>
      <c r="Q200" s="29">
        <f t="shared" si="31"/>
        <v>4.1188279691944091E-8</v>
      </c>
      <c r="S200" s="32">
        <v>1</v>
      </c>
      <c r="T200" s="29">
        <f t="shared" si="38"/>
        <v>4.1188279691944091E-8</v>
      </c>
      <c r="V200" s="29">
        <f t="shared" si="35"/>
        <v>-0.10931534999690484</v>
      </c>
      <c r="X200" s="17">
        <v>-4017</v>
      </c>
      <c r="Y200" s="16">
        <v>-1.0999999999999999E-2</v>
      </c>
      <c r="Z200" t="s">
        <v>249</v>
      </c>
      <c r="AA200" t="s">
        <v>252</v>
      </c>
    </row>
    <row r="201" spans="1:28">
      <c r="A201" s="31" t="s">
        <v>304</v>
      </c>
      <c r="B201" s="120" t="s">
        <v>90</v>
      </c>
      <c r="C201" s="22">
        <v>54758.312100000003</v>
      </c>
      <c r="D201" s="31" t="s">
        <v>168</v>
      </c>
      <c r="E201" s="29">
        <f t="shared" si="27"/>
        <v>28481.270253258521</v>
      </c>
      <c r="F201" s="15">
        <f t="shared" si="36"/>
        <v>28481.5</v>
      </c>
      <c r="G201" s="29">
        <f t="shared" si="37"/>
        <v>-0.10632584999984829</v>
      </c>
      <c r="H201" s="29"/>
      <c r="I201" s="29"/>
      <c r="J201" s="29">
        <f>G201</f>
        <v>-0.10632584999984829</v>
      </c>
      <c r="L201" s="29"/>
      <c r="M201" s="29"/>
      <c r="N201" s="29"/>
      <c r="O201" s="29">
        <f t="shared" si="29"/>
        <v>-0.11007048050994034</v>
      </c>
      <c r="P201" s="30">
        <f t="shared" si="30"/>
        <v>39739.812100000003</v>
      </c>
      <c r="Q201" s="29">
        <f t="shared" si="31"/>
        <v>1.4022257657112252E-5</v>
      </c>
      <c r="R201" s="4"/>
      <c r="S201" s="32">
        <v>1</v>
      </c>
      <c r="T201" s="29">
        <f t="shared" si="38"/>
        <v>1.4022257657112252E-5</v>
      </c>
      <c r="V201" s="29">
        <f t="shared" si="35"/>
        <v>-0.10632584999984829</v>
      </c>
      <c r="X201" s="17">
        <v>-26055</v>
      </c>
      <c r="Y201" s="16">
        <v>-0.1101</v>
      </c>
      <c r="Z201" t="s">
        <v>242</v>
      </c>
      <c r="AB201" t="s">
        <v>243</v>
      </c>
    </row>
    <row r="202" spans="1:28">
      <c r="A202" s="126" t="s">
        <v>117</v>
      </c>
      <c r="B202" s="120" t="s">
        <v>90</v>
      </c>
      <c r="C202" s="22">
        <v>54758.312120000002</v>
      </c>
      <c r="D202" s="22">
        <v>2.0000000000000001E-4</v>
      </c>
      <c r="E202" s="29">
        <f t="shared" si="27"/>
        <v>28481.270296474115</v>
      </c>
      <c r="F202" s="15">
        <f t="shared" si="36"/>
        <v>28481.5</v>
      </c>
      <c r="G202" s="29">
        <f t="shared" si="37"/>
        <v>-0.10630585000035353</v>
      </c>
      <c r="H202" s="29"/>
      <c r="I202" s="29"/>
      <c r="J202" s="29"/>
      <c r="K202" s="29">
        <f>G202</f>
        <v>-0.10630585000035353</v>
      </c>
      <c r="L202" s="29"/>
      <c r="M202" s="29"/>
      <c r="N202" s="29"/>
      <c r="O202" s="29">
        <f t="shared" si="29"/>
        <v>-0.11007048050994034</v>
      </c>
      <c r="P202" s="30">
        <f t="shared" si="30"/>
        <v>39739.812120000002</v>
      </c>
      <c r="Q202" s="29">
        <f t="shared" si="31"/>
        <v>1.4172442873711832E-5</v>
      </c>
      <c r="S202" s="32">
        <v>1</v>
      </c>
      <c r="T202" s="29">
        <f t="shared" si="38"/>
        <v>1.4172442873711832E-5</v>
      </c>
      <c r="V202" s="29">
        <f t="shared" si="35"/>
        <v>-0.10630585000035353</v>
      </c>
      <c r="X202" s="17">
        <v>-23034</v>
      </c>
      <c r="Y202" s="16">
        <v>-8.14E-2</v>
      </c>
      <c r="Z202" t="s">
        <v>242</v>
      </c>
      <c r="AB202" t="s">
        <v>243</v>
      </c>
    </row>
    <row r="203" spans="1:28">
      <c r="A203" s="31" t="s">
        <v>304</v>
      </c>
      <c r="B203" s="120" t="s">
        <v>89</v>
      </c>
      <c r="C203" s="22">
        <v>54774.274299999997</v>
      </c>
      <c r="D203" s="31" t="s">
        <v>168</v>
      </c>
      <c r="E203" s="29">
        <f t="shared" si="27"/>
        <v>28515.761051469988</v>
      </c>
      <c r="F203" s="15">
        <f t="shared" si="36"/>
        <v>28516</v>
      </c>
      <c r="G203" s="29">
        <f t="shared" si="37"/>
        <v>-0.1105844000048819</v>
      </c>
      <c r="H203" s="29"/>
      <c r="I203" s="29"/>
      <c r="J203" s="29">
        <f>G203</f>
        <v>-0.1105844000048819</v>
      </c>
      <c r="L203" s="29"/>
      <c r="M203" s="29"/>
      <c r="N203" s="29"/>
      <c r="O203" s="29">
        <f t="shared" si="29"/>
        <v>-0.11027122629353055</v>
      </c>
      <c r="P203" s="30">
        <f t="shared" si="30"/>
        <v>39755.774299999997</v>
      </c>
      <c r="Q203" s="29">
        <f t="shared" si="31"/>
        <v>9.8077773481580407E-8</v>
      </c>
      <c r="R203" s="4"/>
      <c r="S203" s="32">
        <v>1</v>
      </c>
      <c r="T203" s="29">
        <f t="shared" si="38"/>
        <v>9.8077773481580407E-8</v>
      </c>
      <c r="V203" s="29">
        <f t="shared" si="35"/>
        <v>-0.1105844000048819</v>
      </c>
      <c r="X203" s="17">
        <v>12523</v>
      </c>
      <c r="Y203" s="16">
        <v>2.8999999999999998E-3</v>
      </c>
      <c r="Z203" t="s">
        <v>271</v>
      </c>
      <c r="AA203" t="s">
        <v>272</v>
      </c>
    </row>
    <row r="204" spans="1:28">
      <c r="A204" s="126" t="s">
        <v>117</v>
      </c>
      <c r="B204" s="120" t="s">
        <v>89</v>
      </c>
      <c r="C204" s="22">
        <v>54774.274340000004</v>
      </c>
      <c r="D204" s="22">
        <v>2.9999999999999997E-4</v>
      </c>
      <c r="E204" s="29">
        <f t="shared" si="27"/>
        <v>28515.761137901191</v>
      </c>
      <c r="F204" s="15">
        <f t="shared" si="36"/>
        <v>28516</v>
      </c>
      <c r="G204" s="29">
        <f t="shared" si="37"/>
        <v>-0.11054439999861643</v>
      </c>
      <c r="H204" s="29"/>
      <c r="I204" s="29"/>
      <c r="J204" s="29"/>
      <c r="K204" s="29">
        <f t="shared" ref="K204:K210" si="39">G204</f>
        <v>-0.11054439999861643</v>
      </c>
      <c r="L204" s="29"/>
      <c r="M204" s="29"/>
      <c r="N204" s="29"/>
      <c r="O204" s="29">
        <f t="shared" si="29"/>
        <v>-0.11027122629353055</v>
      </c>
      <c r="P204" s="30">
        <f t="shared" si="30"/>
        <v>39755.774340000004</v>
      </c>
      <c r="Q204" s="29">
        <f t="shared" si="31"/>
        <v>7.4623873150347405E-8</v>
      </c>
      <c r="S204" s="32">
        <v>1</v>
      </c>
      <c r="T204" s="29">
        <f t="shared" si="38"/>
        <v>7.4623873150347405E-8</v>
      </c>
      <c r="V204" s="29">
        <f t="shared" si="35"/>
        <v>-0.11054439999861643</v>
      </c>
      <c r="X204" s="17">
        <v>12646</v>
      </c>
      <c r="Y204" s="16">
        <v>-2E-3</v>
      </c>
      <c r="Z204" t="s">
        <v>271</v>
      </c>
      <c r="AA204" t="s">
        <v>273</v>
      </c>
    </row>
    <row r="205" spans="1:28">
      <c r="A205" s="126" t="s">
        <v>117</v>
      </c>
      <c r="B205" s="120" t="s">
        <v>90</v>
      </c>
      <c r="C205" s="22">
        <v>54777.283799999997</v>
      </c>
      <c r="D205" s="22">
        <v>4.0000000000000002E-4</v>
      </c>
      <c r="E205" s="29">
        <f t="shared" si="27"/>
        <v>28522.263918068416</v>
      </c>
      <c r="F205" s="15">
        <f t="shared" si="36"/>
        <v>28522.5</v>
      </c>
      <c r="G205" s="29">
        <f t="shared" si="37"/>
        <v>-0.10925775000214344</v>
      </c>
      <c r="H205" s="29"/>
      <c r="I205" s="29"/>
      <c r="J205" s="29"/>
      <c r="K205" s="29">
        <f t="shared" si="39"/>
        <v>-0.10925775000214344</v>
      </c>
      <c r="L205" s="29"/>
      <c r="M205" s="29"/>
      <c r="N205" s="29"/>
      <c r="O205" s="29">
        <f t="shared" si="29"/>
        <v>-0.11030906088855824</v>
      </c>
      <c r="P205" s="30">
        <f t="shared" si="30"/>
        <v>39758.783799999997</v>
      </c>
      <c r="Q205" s="29">
        <f t="shared" si="31"/>
        <v>1.1052545798942776E-6</v>
      </c>
      <c r="S205" s="32">
        <v>1</v>
      </c>
      <c r="T205" s="29">
        <f t="shared" si="38"/>
        <v>1.1052545798942776E-6</v>
      </c>
      <c r="V205" s="29">
        <f t="shared" si="35"/>
        <v>-0.10925775000214344</v>
      </c>
      <c r="X205" s="17">
        <v>12646</v>
      </c>
      <c r="Y205" s="16">
        <v>-2E-3</v>
      </c>
      <c r="Z205" t="s">
        <v>271</v>
      </c>
      <c r="AA205" t="s">
        <v>274</v>
      </c>
    </row>
    <row r="206" spans="1:28">
      <c r="A206" s="22" t="s">
        <v>114</v>
      </c>
      <c r="B206" s="120" t="s">
        <v>90</v>
      </c>
      <c r="C206" s="22">
        <v>54784.688199999997</v>
      </c>
      <c r="D206" s="22">
        <v>8.9999999999999998E-4</v>
      </c>
      <c r="E206" s="29">
        <f t="shared" si="27"/>
        <v>28538.263195503674</v>
      </c>
      <c r="F206" s="15">
        <f t="shared" si="36"/>
        <v>28538.5</v>
      </c>
      <c r="G206" s="29">
        <f t="shared" si="37"/>
        <v>-0.10959215000184486</v>
      </c>
      <c r="H206" s="29"/>
      <c r="I206" s="29"/>
      <c r="J206" s="29"/>
      <c r="K206" s="29">
        <f t="shared" si="39"/>
        <v>-0.10959215000184486</v>
      </c>
      <c r="L206" s="29"/>
      <c r="M206" s="29"/>
      <c r="N206" s="29"/>
      <c r="O206" s="29">
        <f t="shared" si="29"/>
        <v>-0.11040220965994356</v>
      </c>
      <c r="P206" s="30">
        <f t="shared" si="30"/>
        <v>39766.188199999997</v>
      </c>
      <c r="Q206" s="29">
        <f t="shared" si="31"/>
        <v>6.5619664967898667E-7</v>
      </c>
      <c r="S206" s="32">
        <v>1</v>
      </c>
      <c r="T206" s="29">
        <f t="shared" si="38"/>
        <v>6.5619664967898667E-7</v>
      </c>
      <c r="V206" s="29">
        <f t="shared" si="35"/>
        <v>-0.10959215000184486</v>
      </c>
      <c r="X206" s="17">
        <v>16615</v>
      </c>
      <c r="Y206" s="16">
        <v>1.1999999999999999E-3</v>
      </c>
      <c r="Z206" t="s">
        <v>271</v>
      </c>
      <c r="AA206" t="s">
        <v>276</v>
      </c>
    </row>
    <row r="207" spans="1:28">
      <c r="A207" s="21" t="s">
        <v>115</v>
      </c>
      <c r="B207" s="120"/>
      <c r="C207" s="22">
        <v>54802.737099999998</v>
      </c>
      <c r="D207" s="22">
        <v>2.0000000000000001E-4</v>
      </c>
      <c r="E207" s="29">
        <f t="shared" si="27"/>
        <v>28577.262892778435</v>
      </c>
      <c r="F207" s="15">
        <f t="shared" si="36"/>
        <v>28577.5</v>
      </c>
      <c r="G207" s="29">
        <f t="shared" si="37"/>
        <v>-0.10973224999906961</v>
      </c>
      <c r="H207" s="29"/>
      <c r="I207" s="29"/>
      <c r="J207" s="29"/>
      <c r="K207" s="29">
        <f t="shared" si="39"/>
        <v>-0.10973224999906961</v>
      </c>
      <c r="L207" s="29"/>
      <c r="M207" s="29"/>
      <c r="N207" s="29"/>
      <c r="O207" s="29">
        <f t="shared" si="29"/>
        <v>-0.11062936382596003</v>
      </c>
      <c r="P207" s="30">
        <f t="shared" si="30"/>
        <v>39784.237099999998</v>
      </c>
      <c r="Q207" s="29">
        <f t="shared" si="31"/>
        <v>8.0481321839797842E-7</v>
      </c>
      <c r="S207" s="32">
        <v>1</v>
      </c>
      <c r="T207" s="29">
        <f t="shared" si="38"/>
        <v>8.0481321839797842E-7</v>
      </c>
      <c r="V207" s="29">
        <f t="shared" si="35"/>
        <v>-0.10973224999906961</v>
      </c>
    </row>
    <row r="208" spans="1:28">
      <c r="A208" s="20" t="s">
        <v>201</v>
      </c>
      <c r="B208" s="119" t="s">
        <v>90</v>
      </c>
      <c r="C208" s="20">
        <v>54848.5527</v>
      </c>
      <c r="D208" s="20">
        <v>1E-4</v>
      </c>
      <c r="E208" s="29">
        <f t="shared" si="27"/>
        <v>28676.260312591367</v>
      </c>
      <c r="F208" s="15">
        <f t="shared" si="36"/>
        <v>28676.5</v>
      </c>
      <c r="G208" s="29">
        <f t="shared" si="37"/>
        <v>-0.11092634999658912</v>
      </c>
      <c r="H208" s="29"/>
      <c r="I208" s="29"/>
      <c r="J208" s="29"/>
      <c r="K208" s="29">
        <f t="shared" si="39"/>
        <v>-0.11092634999658912</v>
      </c>
      <c r="L208" s="29"/>
      <c r="M208" s="29"/>
      <c r="N208" s="29"/>
      <c r="O208" s="29">
        <f t="shared" si="29"/>
        <v>-0.11120664856748813</v>
      </c>
      <c r="P208" s="30">
        <f t="shared" si="30"/>
        <v>39830.0527</v>
      </c>
      <c r="Q208" s="29">
        <f t="shared" si="31"/>
        <v>7.8567288848025594E-8</v>
      </c>
      <c r="S208" s="32">
        <v>1</v>
      </c>
      <c r="T208" s="29">
        <f t="shared" si="38"/>
        <v>7.8567288848025594E-8</v>
      </c>
      <c r="V208" s="29">
        <f t="shared" si="35"/>
        <v>-0.11092634999658912</v>
      </c>
    </row>
    <row r="209" spans="1:25">
      <c r="A209" s="31" t="s">
        <v>302</v>
      </c>
      <c r="B209" s="120" t="s">
        <v>90</v>
      </c>
      <c r="C209" s="22">
        <v>55154.459300000002</v>
      </c>
      <c r="D209" s="127" t="s">
        <v>284</v>
      </c>
      <c r="E209" s="29">
        <f t="shared" si="27"/>
        <v>29337.257093245647</v>
      </c>
      <c r="F209" s="15">
        <f t="shared" si="36"/>
        <v>29337.5</v>
      </c>
      <c r="G209" s="29">
        <f t="shared" si="37"/>
        <v>-0.11241624999820488</v>
      </c>
      <c r="H209" s="29"/>
      <c r="I209" s="29"/>
      <c r="K209" s="29">
        <f t="shared" si="39"/>
        <v>-0.11241624999820488</v>
      </c>
      <c r="L209" s="29"/>
      <c r="M209" s="29"/>
      <c r="N209" s="29"/>
      <c r="O209" s="29">
        <f t="shared" si="29"/>
        <v>-0.11508540989462154</v>
      </c>
      <c r="P209" s="30">
        <f t="shared" si="30"/>
        <v>40135.959300000002</v>
      </c>
      <c r="Q209" s="29">
        <f t="shared" si="31"/>
        <v>7.1244145526390349E-6</v>
      </c>
      <c r="R209" s="4"/>
      <c r="S209" s="32">
        <v>1</v>
      </c>
      <c r="T209" s="29">
        <f t="shared" si="38"/>
        <v>7.1244145526390349E-6</v>
      </c>
      <c r="V209" s="29">
        <f t="shared" si="35"/>
        <v>-0.11241624999820488</v>
      </c>
    </row>
    <row r="210" spans="1:25">
      <c r="A210" s="20" t="s">
        <v>238</v>
      </c>
      <c r="B210" s="119" t="s">
        <v>90</v>
      </c>
      <c r="C210" s="20">
        <v>55168.341200000003</v>
      </c>
      <c r="D210" s="20">
        <v>2.9999999999999997E-4</v>
      </c>
      <c r="E210" s="29">
        <f t="shared" si="27"/>
        <v>29367.252821384121</v>
      </c>
      <c r="F210" s="15">
        <f t="shared" si="36"/>
        <v>29367.5</v>
      </c>
      <c r="G210" s="29">
        <f t="shared" si="37"/>
        <v>-0.11439324999810196</v>
      </c>
      <c r="H210" s="29"/>
      <c r="I210" s="29"/>
      <c r="J210" s="29"/>
      <c r="K210" s="29">
        <f t="shared" si="39"/>
        <v>-0.11439324999810196</v>
      </c>
      <c r="L210" s="29"/>
      <c r="M210" s="29"/>
      <c r="N210" s="29"/>
      <c r="O210" s="29">
        <f t="shared" si="29"/>
        <v>-0.11526245593603557</v>
      </c>
      <c r="P210" s="30">
        <f t="shared" si="30"/>
        <v>40149.841200000003</v>
      </c>
      <c r="Q210" s="29">
        <f t="shared" si="31"/>
        <v>7.5551896253903565E-7</v>
      </c>
      <c r="S210" s="32">
        <v>1</v>
      </c>
      <c r="T210" s="29">
        <f t="shared" si="38"/>
        <v>7.5551896253903565E-7</v>
      </c>
      <c r="V210" s="29">
        <f t="shared" si="35"/>
        <v>-0.11439324999810196</v>
      </c>
    </row>
    <row r="211" spans="1:25">
      <c r="A211" s="101" t="s">
        <v>831</v>
      </c>
      <c r="B211" s="161" t="s">
        <v>89</v>
      </c>
      <c r="C211" s="46">
        <v>55194.951000000001</v>
      </c>
      <c r="D211" s="46" t="s">
        <v>246</v>
      </c>
      <c r="E211" s="29">
        <f t="shared" si="27"/>
        <v>29424.750737852264</v>
      </c>
      <c r="F211" s="15">
        <f t="shared" si="36"/>
        <v>29425</v>
      </c>
      <c r="G211" s="29">
        <f t="shared" si="37"/>
        <v>-0.11535749999893596</v>
      </c>
      <c r="H211" s="29"/>
      <c r="I211" s="29">
        <f>G211</f>
        <v>-0.11535749999893596</v>
      </c>
      <c r="L211" s="29"/>
      <c r="M211" s="29"/>
      <c r="N211" s="29"/>
      <c r="O211" s="29">
        <f t="shared" si="29"/>
        <v>-0.11560203820536184</v>
      </c>
      <c r="P211" s="30">
        <f t="shared" si="30"/>
        <v>40176.451000000001</v>
      </c>
      <c r="Q211" s="29">
        <f t="shared" si="31"/>
        <v>5.9798934401985747E-8</v>
      </c>
      <c r="S211" s="32">
        <v>1</v>
      </c>
      <c r="T211" s="29">
        <f t="shared" si="38"/>
        <v>5.9798934401985747E-8</v>
      </c>
      <c r="V211" s="29">
        <f t="shared" si="35"/>
        <v>-0.11535749999893596</v>
      </c>
    </row>
    <row r="212" spans="1:25">
      <c r="A212" s="20" t="s">
        <v>238</v>
      </c>
      <c r="B212" s="119" t="s">
        <v>90</v>
      </c>
      <c r="C212" s="20">
        <v>55410.378980000001</v>
      </c>
      <c r="D212" s="20">
        <v>5.9999999999999995E-4</v>
      </c>
      <c r="E212" s="29">
        <f t="shared" si="27"/>
        <v>29890.243150382281</v>
      </c>
      <c r="F212" s="118">
        <f>ROUND(2*E212,0)/2+0.5</f>
        <v>29890.5</v>
      </c>
      <c r="G212" s="29">
        <f t="shared" si="37"/>
        <v>-0.11886894999770448</v>
      </c>
      <c r="H212" s="29"/>
      <c r="I212" s="29"/>
      <c r="J212" s="29"/>
      <c r="K212" s="29">
        <f>G212</f>
        <v>-0.11886894999770448</v>
      </c>
      <c r="L212" s="29"/>
      <c r="M212" s="29"/>
      <c r="N212" s="29"/>
      <c r="O212" s="29">
        <f t="shared" si="29"/>
        <v>-0.1183629861530537</v>
      </c>
      <c r="P212" s="30">
        <f t="shared" si="30"/>
        <v>40391.878980000001</v>
      </c>
      <c r="Q212" s="29">
        <f t="shared" si="31"/>
        <v>2.5599941209379667E-7</v>
      </c>
      <c r="S212" s="32">
        <v>1</v>
      </c>
      <c r="T212" s="29">
        <f t="shared" si="38"/>
        <v>2.5599941209379667E-7</v>
      </c>
      <c r="V212" s="29">
        <f t="shared" ref="V212:V243" si="40">G212+R212</f>
        <v>-0.11886894999770448</v>
      </c>
    </row>
    <row r="213" spans="1:25">
      <c r="A213" s="20" t="s">
        <v>227</v>
      </c>
      <c r="B213" s="119" t="s">
        <v>90</v>
      </c>
      <c r="C213" s="20">
        <v>55429.355600000003</v>
      </c>
      <c r="D213" s="20">
        <v>5.9999999999999995E-4</v>
      </c>
      <c r="E213" s="29">
        <f t="shared" ref="E213:E281" si="41">(C213-C$7)/C$8</f>
        <v>29931.247446228466</v>
      </c>
      <c r="F213" s="118">
        <f>ROUND(2*E213,0)/2+0.5</f>
        <v>29931.5</v>
      </c>
      <c r="G213" s="29">
        <f t="shared" si="37"/>
        <v>-0.11688084999332204</v>
      </c>
      <c r="H213" s="29"/>
      <c r="I213" s="29"/>
      <c r="J213" s="29"/>
      <c r="K213" s="29">
        <f>G213</f>
        <v>-0.11688084999332204</v>
      </c>
      <c r="L213" s="29"/>
      <c r="M213" s="29"/>
      <c r="N213" s="29"/>
      <c r="O213" s="29">
        <f t="shared" ref="O213:O281" si="42">+D$11+D$12*F213+D$13*F213^2</f>
        <v>-0.11860717030052398</v>
      </c>
      <c r="P213" s="30">
        <f t="shared" ref="P213:P281" si="43">C213-15018.5</f>
        <v>40410.855600000003</v>
      </c>
      <c r="Q213" s="29">
        <f t="shared" ref="Q213:Q281" si="44">(G213-O213)^2</f>
        <v>2.9801818030577795E-6</v>
      </c>
      <c r="S213" s="32">
        <v>1</v>
      </c>
      <c r="T213" s="29">
        <f t="shared" si="38"/>
        <v>2.9801818030577795E-6</v>
      </c>
      <c r="V213" s="29">
        <f t="shared" si="40"/>
        <v>-0.11688084999332204</v>
      </c>
    </row>
    <row r="214" spans="1:25">
      <c r="A214" s="20" t="s">
        <v>227</v>
      </c>
      <c r="B214" s="119" t="s">
        <v>89</v>
      </c>
      <c r="C214" s="20">
        <v>55431.435299999997</v>
      </c>
      <c r="D214" s="20">
        <v>4.0000000000000002E-4</v>
      </c>
      <c r="E214" s="29">
        <f t="shared" si="41"/>
        <v>29935.741219833624</v>
      </c>
      <c r="F214" s="118">
        <f>ROUND(2*E214,0)/2+0.5</f>
        <v>29936</v>
      </c>
      <c r="G214" s="29">
        <f t="shared" si="37"/>
        <v>-0.11976240000512917</v>
      </c>
      <c r="H214" s="29"/>
      <c r="I214" s="29"/>
      <c r="J214" s="29"/>
      <c r="K214" s="29">
        <f>G214</f>
        <v>-0.11976240000512917</v>
      </c>
      <c r="L214" s="29"/>
      <c r="M214" s="29"/>
      <c r="N214" s="29"/>
      <c r="O214" s="29">
        <f t="shared" si="42"/>
        <v>-0.11863398093032321</v>
      </c>
      <c r="P214" s="30">
        <f t="shared" si="43"/>
        <v>40412.935299999997</v>
      </c>
      <c r="Q214" s="29">
        <f t="shared" si="44"/>
        <v>1.2733296083859355E-6</v>
      </c>
      <c r="S214" s="32">
        <v>1</v>
      </c>
      <c r="T214" s="29">
        <f t="shared" si="38"/>
        <v>1.2733296083859355E-6</v>
      </c>
      <c r="V214" s="29">
        <f t="shared" si="40"/>
        <v>-0.11976240000512917</v>
      </c>
    </row>
    <row r="215" spans="1:25">
      <c r="A215" s="20" t="s">
        <v>238</v>
      </c>
      <c r="B215" s="119" t="s">
        <v>90</v>
      </c>
      <c r="C215" s="20">
        <v>55434.446580000003</v>
      </c>
      <c r="D215" s="20">
        <v>2.0000000000000001E-4</v>
      </c>
      <c r="E215" s="29">
        <f t="shared" si="41"/>
        <v>29942.247932619986</v>
      </c>
      <c r="F215" s="118">
        <f>ROUND(2*E215,0)/2+0.5</f>
        <v>29942.5</v>
      </c>
      <c r="G215" s="29">
        <f t="shared" si="37"/>
        <v>-0.11665574999642558</v>
      </c>
      <c r="H215" s="29"/>
      <c r="I215" s="29"/>
      <c r="J215" s="29"/>
      <c r="K215" s="29">
        <f>G215</f>
        <v>-0.11665574999642558</v>
      </c>
      <c r="L215" s="29"/>
      <c r="M215" s="29"/>
      <c r="N215" s="29"/>
      <c r="O215" s="29">
        <f t="shared" si="42"/>
        <v>-0.11867271086344758</v>
      </c>
      <c r="P215" s="30">
        <f t="shared" si="43"/>
        <v>40415.946580000003</v>
      </c>
      <c r="Q215" s="29">
        <f t="shared" si="44"/>
        <v>4.068131139098114E-6</v>
      </c>
      <c r="S215" s="32">
        <v>1</v>
      </c>
      <c r="T215" s="29">
        <f t="shared" si="38"/>
        <v>4.068131139098114E-6</v>
      </c>
      <c r="V215" s="29">
        <f t="shared" si="40"/>
        <v>-0.11665574999642558</v>
      </c>
    </row>
    <row r="216" spans="1:25">
      <c r="A216" s="20" t="s">
        <v>238</v>
      </c>
      <c r="B216" s="119" t="s">
        <v>90</v>
      </c>
      <c r="C216" s="20">
        <v>55460.368150000002</v>
      </c>
      <c r="D216" s="20">
        <v>2.0000000000000001E-4</v>
      </c>
      <c r="E216" s="29">
        <f t="shared" si="41"/>
        <v>29998.258735654323</v>
      </c>
      <c r="F216" s="15">
        <f>ROUND(2*E216,0)/2</f>
        <v>29998.5</v>
      </c>
      <c r="G216" s="29">
        <f t="shared" si="37"/>
        <v>-0.11165614999481477</v>
      </c>
      <c r="H216" s="29"/>
      <c r="I216" s="29"/>
      <c r="J216" s="29"/>
      <c r="K216" s="29">
        <f>G216</f>
        <v>-0.11165614999481477</v>
      </c>
      <c r="L216" s="29"/>
      <c r="M216" s="29"/>
      <c r="N216" s="29"/>
      <c r="O216" s="29">
        <f t="shared" si="42"/>
        <v>-0.11900655388876932</v>
      </c>
      <c r="P216" s="30">
        <f t="shared" si="43"/>
        <v>40441.868150000002</v>
      </c>
      <c r="Q216" s="29">
        <f t="shared" si="44"/>
        <v>5.4028437404262277E-5</v>
      </c>
      <c r="S216" s="32">
        <v>1</v>
      </c>
      <c r="T216" s="29">
        <f t="shared" si="38"/>
        <v>5.4028437404262277E-5</v>
      </c>
      <c r="V216" s="29">
        <f t="shared" si="40"/>
        <v>-0.11165614999481477</v>
      </c>
    </row>
    <row r="217" spans="1:25">
      <c r="A217" s="31" t="s">
        <v>305</v>
      </c>
      <c r="B217" s="120" t="s">
        <v>89</v>
      </c>
      <c r="C217" s="22">
        <v>55483.267999999996</v>
      </c>
      <c r="D217" s="31" t="s">
        <v>74</v>
      </c>
      <c r="E217" s="29">
        <f t="shared" si="41"/>
        <v>30047.740267361914</v>
      </c>
      <c r="F217" s="118">
        <f t="shared" ref="F217:F248" si="45">ROUND(2*E217,0)/2+0.5</f>
        <v>30048</v>
      </c>
      <c r="G217" s="29">
        <f t="shared" si="37"/>
        <v>-0.12020320000010543</v>
      </c>
      <c r="H217" s="29"/>
      <c r="I217" s="29">
        <f>G217</f>
        <v>-0.12020320000010543</v>
      </c>
      <c r="J217" s="29"/>
      <c r="L217" s="29"/>
      <c r="M217" s="29"/>
      <c r="N217" s="29"/>
      <c r="O217" s="29">
        <f t="shared" si="42"/>
        <v>-0.11930190056429678</v>
      </c>
      <c r="P217" s="30">
        <f t="shared" si="43"/>
        <v>40464.767999999996</v>
      </c>
      <c r="Q217" s="29">
        <f t="shared" si="44"/>
        <v>8.1234067298898602E-7</v>
      </c>
      <c r="R217" s="4"/>
      <c r="S217" s="32">
        <v>1</v>
      </c>
      <c r="T217" s="29">
        <f t="shared" si="38"/>
        <v>8.1234067298898602E-7</v>
      </c>
      <c r="V217" s="29">
        <f t="shared" si="40"/>
        <v>-0.12020320000010543</v>
      </c>
    </row>
    <row r="218" spans="1:25">
      <c r="A218" s="31" t="s">
        <v>305</v>
      </c>
      <c r="B218" s="120" t="s">
        <v>89</v>
      </c>
      <c r="C218" s="22">
        <v>55483.267999999996</v>
      </c>
      <c r="D218" s="31" t="s">
        <v>168</v>
      </c>
      <c r="E218" s="29">
        <f t="shared" si="41"/>
        <v>30047.740267361914</v>
      </c>
      <c r="F218" s="118">
        <f t="shared" si="45"/>
        <v>30048</v>
      </c>
      <c r="G218" s="29">
        <f t="shared" si="37"/>
        <v>-0.12020320000010543</v>
      </c>
      <c r="H218" s="29"/>
      <c r="I218" s="29">
        <f>G218</f>
        <v>-0.12020320000010543</v>
      </c>
      <c r="J218" s="29"/>
      <c r="L218" s="29"/>
      <c r="M218" s="29"/>
      <c r="N218" s="29"/>
      <c r="O218" s="29">
        <f t="shared" si="42"/>
        <v>-0.11930190056429678</v>
      </c>
      <c r="P218" s="30">
        <f t="shared" si="43"/>
        <v>40464.767999999996</v>
      </c>
      <c r="Q218" s="29">
        <f t="shared" si="44"/>
        <v>8.1234067298898602E-7</v>
      </c>
      <c r="R218" s="4"/>
      <c r="S218" s="32">
        <v>1</v>
      </c>
      <c r="T218" s="29">
        <f t="shared" si="38"/>
        <v>8.1234067298898602E-7</v>
      </c>
      <c r="V218" s="29">
        <f t="shared" si="40"/>
        <v>-0.12020320000010543</v>
      </c>
    </row>
    <row r="219" spans="1:25">
      <c r="A219" s="20" t="s">
        <v>238</v>
      </c>
      <c r="B219" s="119" t="s">
        <v>89</v>
      </c>
      <c r="C219" s="20">
        <v>55483.268049999999</v>
      </c>
      <c r="D219" s="20">
        <v>1E-4</v>
      </c>
      <c r="E219" s="29">
        <f t="shared" si="41"/>
        <v>30047.740375400906</v>
      </c>
      <c r="F219" s="118">
        <f t="shared" si="45"/>
        <v>30048</v>
      </c>
      <c r="G219" s="29">
        <f t="shared" si="37"/>
        <v>-0.12015319999773055</v>
      </c>
      <c r="H219" s="29"/>
      <c r="I219" s="29"/>
      <c r="J219" s="29"/>
      <c r="K219" s="29">
        <f t="shared" ref="K219:K250" si="46">G219</f>
        <v>-0.12015319999773055</v>
      </c>
      <c r="L219" s="29"/>
      <c r="M219" s="29"/>
      <c r="N219" s="29"/>
      <c r="O219" s="29">
        <f t="shared" si="42"/>
        <v>-0.11930190056429678</v>
      </c>
      <c r="P219" s="30">
        <f t="shared" si="43"/>
        <v>40464.768049999999</v>
      </c>
      <c r="Q219" s="29">
        <f t="shared" si="44"/>
        <v>7.2471072536466597E-7</v>
      </c>
      <c r="S219" s="32">
        <v>1</v>
      </c>
      <c r="T219" s="29">
        <f t="shared" si="38"/>
        <v>7.2471072536466597E-7</v>
      </c>
      <c r="V219" s="29">
        <f t="shared" si="40"/>
        <v>-0.12015319999773055</v>
      </c>
    </row>
    <row r="220" spans="1:25">
      <c r="A220" s="20" t="s">
        <v>238</v>
      </c>
      <c r="B220" s="119" t="s">
        <v>89</v>
      </c>
      <c r="C220" s="20">
        <v>55483.268049999999</v>
      </c>
      <c r="D220" s="20">
        <v>8.0000000000000004E-4</v>
      </c>
      <c r="E220" s="29">
        <f t="shared" si="41"/>
        <v>30047.740375400906</v>
      </c>
      <c r="F220" s="118">
        <f t="shared" si="45"/>
        <v>30048</v>
      </c>
      <c r="G220" s="29">
        <f t="shared" si="37"/>
        <v>-0.12015319999773055</v>
      </c>
      <c r="H220" s="29"/>
      <c r="I220" s="29"/>
      <c r="J220" s="29"/>
      <c r="K220" s="29">
        <f t="shared" si="46"/>
        <v>-0.12015319999773055</v>
      </c>
      <c r="L220" s="29"/>
      <c r="M220" s="29"/>
      <c r="N220" s="29"/>
      <c r="O220" s="29">
        <f t="shared" si="42"/>
        <v>-0.11930190056429678</v>
      </c>
      <c r="P220" s="30">
        <f t="shared" si="43"/>
        <v>40464.768049999999</v>
      </c>
      <c r="Q220" s="29">
        <f t="shared" si="44"/>
        <v>7.2471072536466597E-7</v>
      </c>
      <c r="S220" s="32">
        <v>1</v>
      </c>
      <c r="T220" s="29">
        <f t="shared" si="38"/>
        <v>7.2471072536466597E-7</v>
      </c>
      <c r="V220" s="29">
        <f t="shared" si="40"/>
        <v>-0.12015319999773055</v>
      </c>
    </row>
    <row r="221" spans="1:25">
      <c r="A221" s="20" t="s">
        <v>226</v>
      </c>
      <c r="B221" s="119" t="s">
        <v>90</v>
      </c>
      <c r="C221" s="20">
        <v>55518.6751</v>
      </c>
      <c r="D221" s="20">
        <v>5.9999999999999995E-4</v>
      </c>
      <c r="E221" s="29">
        <f t="shared" si="41"/>
        <v>30124.247211351703</v>
      </c>
      <c r="F221" s="118">
        <f t="shared" si="45"/>
        <v>30124.5</v>
      </c>
      <c r="G221" s="29">
        <f t="shared" ref="G221:G252" si="47">C221-(C$7+F221*C$8)</f>
        <v>-0.11698954999883426</v>
      </c>
      <c r="H221" s="29"/>
      <c r="I221" s="29"/>
      <c r="J221" s="29"/>
      <c r="K221" s="29">
        <f t="shared" si="46"/>
        <v>-0.11698954999883426</v>
      </c>
      <c r="L221" s="29"/>
      <c r="M221" s="29"/>
      <c r="N221" s="29"/>
      <c r="O221" s="29">
        <f t="shared" si="42"/>
        <v>-0.11975881293264644</v>
      </c>
      <c r="P221" s="30">
        <f t="shared" si="43"/>
        <v>40500.1751</v>
      </c>
      <c r="Q221" s="29">
        <f t="shared" si="44"/>
        <v>7.668817196586015E-6</v>
      </c>
      <c r="S221" s="32">
        <v>1</v>
      </c>
      <c r="T221" s="29">
        <f t="shared" ref="T221:T252" si="48">+S221*Q221</f>
        <v>7.668817196586015E-6</v>
      </c>
      <c r="V221" s="29">
        <f t="shared" si="40"/>
        <v>-0.11698954999883426</v>
      </c>
      <c r="X221" s="17"/>
      <c r="Y221" s="16"/>
    </row>
    <row r="222" spans="1:25">
      <c r="A222" s="31" t="s">
        <v>303</v>
      </c>
      <c r="B222" s="120" t="s">
        <v>89</v>
      </c>
      <c r="C222" s="22">
        <v>55845.168799999999</v>
      </c>
      <c r="D222" s="20">
        <v>1.0005999999999999</v>
      </c>
      <c r="E222" s="29">
        <f t="shared" si="41"/>
        <v>30829.728180392267</v>
      </c>
      <c r="F222" s="118">
        <f t="shared" si="45"/>
        <v>30830</v>
      </c>
      <c r="G222" s="29">
        <f t="shared" si="47"/>
        <v>-0.12579700000060257</v>
      </c>
      <c r="H222" s="29"/>
      <c r="I222" s="29"/>
      <c r="J222" s="29"/>
      <c r="K222">
        <f t="shared" si="46"/>
        <v>-0.12579700000060257</v>
      </c>
      <c r="L222" s="29"/>
      <c r="M222" s="29"/>
      <c r="N222" s="29"/>
      <c r="O222" s="29">
        <f t="shared" si="42"/>
        <v>-0.12399931866785469</v>
      </c>
      <c r="P222" s="30">
        <f t="shared" si="43"/>
        <v>40826.668799999999</v>
      </c>
      <c r="Q222" s="29">
        <f t="shared" si="44"/>
        <v>3.2316581741101948E-6</v>
      </c>
      <c r="R222" s="4"/>
      <c r="S222" s="32">
        <v>1</v>
      </c>
      <c r="T222" s="29">
        <f t="shared" si="48"/>
        <v>3.2316581741101948E-6</v>
      </c>
      <c r="V222" s="29">
        <f t="shared" si="40"/>
        <v>-0.12579700000060257</v>
      </c>
      <c r="X222" s="17"/>
      <c r="Y222" s="16"/>
    </row>
    <row r="223" spans="1:25">
      <c r="A223" s="51" t="s">
        <v>307</v>
      </c>
      <c r="B223" s="128" t="s">
        <v>90</v>
      </c>
      <c r="C223" s="52">
        <v>56245.713499999998</v>
      </c>
      <c r="D223" s="52">
        <v>8.0000000000000004E-4</v>
      </c>
      <c r="E223" s="29">
        <f t="shared" si="41"/>
        <v>31695.217049243522</v>
      </c>
      <c r="F223" s="118">
        <f t="shared" si="45"/>
        <v>31695.5</v>
      </c>
      <c r="G223" s="29">
        <f t="shared" si="47"/>
        <v>-0.13094845000159694</v>
      </c>
      <c r="H223" s="29"/>
      <c r="I223" s="29"/>
      <c r="J223" s="29"/>
      <c r="K223" s="29">
        <f t="shared" si="46"/>
        <v>-0.13094845000159694</v>
      </c>
      <c r="L223" s="29"/>
      <c r="M223" s="29"/>
      <c r="N223" s="29"/>
      <c r="O223" s="29">
        <f t="shared" si="42"/>
        <v>-0.12926747416883638</v>
      </c>
      <c r="P223" s="30">
        <f t="shared" si="43"/>
        <v>41227.213499999998</v>
      </c>
      <c r="Q223" s="29">
        <f t="shared" si="44"/>
        <v>2.8256797503250454E-6</v>
      </c>
      <c r="R223" s="4"/>
      <c r="S223" s="32">
        <v>1</v>
      </c>
      <c r="T223" s="29">
        <f t="shared" si="48"/>
        <v>2.8256797503250454E-6</v>
      </c>
      <c r="V223" s="29">
        <f t="shared" si="40"/>
        <v>-0.13094845000159694</v>
      </c>
    </row>
    <row r="224" spans="1:25">
      <c r="A224" s="101" t="s">
        <v>789</v>
      </c>
      <c r="B224" s="161" t="s">
        <v>89</v>
      </c>
      <c r="C224" s="46">
        <v>56513.430979999997</v>
      </c>
      <c r="D224" s="46" t="s">
        <v>246</v>
      </c>
      <c r="E224" s="29">
        <f t="shared" si="41"/>
        <v>32273.695553482645</v>
      </c>
      <c r="F224" s="118">
        <f t="shared" si="45"/>
        <v>32274</v>
      </c>
      <c r="G224" s="29">
        <f t="shared" si="47"/>
        <v>-0.14089660000172444</v>
      </c>
      <c r="H224" s="29"/>
      <c r="I224" s="29"/>
      <c r="J224" s="29"/>
      <c r="K224" s="29">
        <f t="shared" si="46"/>
        <v>-0.14089660000172444</v>
      </c>
      <c r="L224" s="29"/>
      <c r="M224" s="29"/>
      <c r="N224" s="29"/>
      <c r="O224" s="29">
        <f t="shared" si="42"/>
        <v>-0.13282922402876005</v>
      </c>
      <c r="P224" s="30">
        <f t="shared" si="43"/>
        <v>41494.930979999997</v>
      </c>
      <c r="Q224" s="29">
        <f t="shared" si="44"/>
        <v>6.5082555089163163E-5</v>
      </c>
      <c r="S224" s="32">
        <v>1</v>
      </c>
      <c r="T224" s="29">
        <f t="shared" si="48"/>
        <v>6.5082555089163163E-5</v>
      </c>
      <c r="V224" s="29">
        <f t="shared" si="40"/>
        <v>-0.14089660000172444</v>
      </c>
    </row>
    <row r="225" spans="1:29">
      <c r="A225" s="101" t="s">
        <v>789</v>
      </c>
      <c r="B225" s="161" t="s">
        <v>90</v>
      </c>
      <c r="C225" s="46">
        <v>56516.436650000003</v>
      </c>
      <c r="D225" s="46" t="s">
        <v>246</v>
      </c>
      <c r="E225" s="29">
        <f t="shared" si="41"/>
        <v>32280.19014429472</v>
      </c>
      <c r="F225" s="118">
        <f t="shared" si="45"/>
        <v>32280.5</v>
      </c>
      <c r="G225" s="29">
        <f t="shared" si="47"/>
        <v>-0.14339994999318151</v>
      </c>
      <c r="H225" s="29"/>
      <c r="I225" s="29"/>
      <c r="J225" s="29"/>
      <c r="K225" s="29">
        <f t="shared" si="46"/>
        <v>-0.14339994999318151</v>
      </c>
      <c r="L225" s="29"/>
      <c r="M225" s="29"/>
      <c r="N225" s="29"/>
      <c r="O225" s="29">
        <f t="shared" si="42"/>
        <v>-0.13286942811714503</v>
      </c>
      <c r="P225" s="30">
        <f t="shared" si="43"/>
        <v>41497.936650000003</v>
      </c>
      <c r="Q225" s="29">
        <f t="shared" si="44"/>
        <v>1.1089189098168288E-4</v>
      </c>
      <c r="S225" s="32">
        <v>1</v>
      </c>
      <c r="T225" s="29">
        <f t="shared" si="48"/>
        <v>1.1089189098168288E-4</v>
      </c>
      <c r="V225" s="29">
        <f t="shared" si="40"/>
        <v>-0.14339994999318151</v>
      </c>
    </row>
    <row r="226" spans="1:29">
      <c r="A226" s="101" t="s">
        <v>884</v>
      </c>
      <c r="B226" s="161" t="s">
        <v>89</v>
      </c>
      <c r="C226" s="46">
        <v>56588.408100000001</v>
      </c>
      <c r="D226" s="46" t="s">
        <v>246</v>
      </c>
      <c r="E226" s="29">
        <f t="shared" si="41"/>
        <v>32435.7045946172</v>
      </c>
      <c r="F226" s="118">
        <f t="shared" si="45"/>
        <v>32436</v>
      </c>
      <c r="G226" s="29">
        <f t="shared" si="47"/>
        <v>-0.13671239999530371</v>
      </c>
      <c r="H226" s="29"/>
      <c r="I226" s="29"/>
      <c r="K226" s="29">
        <f t="shared" si="46"/>
        <v>-0.13671239999530371</v>
      </c>
      <c r="L226" s="29"/>
      <c r="M226" s="29"/>
      <c r="N226" s="29"/>
      <c r="O226" s="29">
        <f t="shared" si="42"/>
        <v>-0.13383245541804256</v>
      </c>
      <c r="P226" s="30">
        <f t="shared" si="43"/>
        <v>41569.908100000001</v>
      </c>
      <c r="Q226" s="29">
        <f t="shared" si="44"/>
        <v>8.29408076809591E-6</v>
      </c>
      <c r="S226" s="32">
        <v>1</v>
      </c>
      <c r="T226" s="29">
        <f t="shared" si="48"/>
        <v>8.29408076809591E-6</v>
      </c>
      <c r="V226" s="29">
        <f t="shared" si="40"/>
        <v>-0.13671239999530371</v>
      </c>
    </row>
    <row r="227" spans="1:29">
      <c r="A227" s="143" t="s">
        <v>311</v>
      </c>
      <c r="B227" s="145" t="s">
        <v>89</v>
      </c>
      <c r="C227" s="144">
        <v>56590.259749999997</v>
      </c>
      <c r="D227" s="143">
        <v>2.9999999999999997E-4</v>
      </c>
      <c r="E227" s="29">
        <f t="shared" si="41"/>
        <v>32439.705602404862</v>
      </c>
      <c r="F227" s="118">
        <f t="shared" si="45"/>
        <v>32440</v>
      </c>
      <c r="G227" s="29">
        <f t="shared" si="47"/>
        <v>-0.13624600000184728</v>
      </c>
      <c r="H227" s="29"/>
      <c r="I227" s="29"/>
      <c r="J227" s="29"/>
      <c r="K227" s="29">
        <f t="shared" si="46"/>
        <v>-0.13624600000184728</v>
      </c>
      <c r="L227" s="29"/>
      <c r="M227" s="29"/>
      <c r="N227" s="29"/>
      <c r="O227" s="29">
        <f t="shared" si="42"/>
        <v>-0.13385725876846755</v>
      </c>
      <c r="P227" s="30">
        <f t="shared" si="43"/>
        <v>41571.759749999997</v>
      </c>
      <c r="Q227" s="29">
        <f t="shared" si="44"/>
        <v>5.7060846800485229E-6</v>
      </c>
      <c r="R227" s="4"/>
      <c r="S227" s="32">
        <v>1</v>
      </c>
      <c r="T227" s="29">
        <f t="shared" si="48"/>
        <v>5.7060846800485229E-6</v>
      </c>
      <c r="V227" s="29">
        <f t="shared" si="40"/>
        <v>-0.13624600000184728</v>
      </c>
    </row>
    <row r="228" spans="1:29">
      <c r="A228" s="143" t="s">
        <v>311</v>
      </c>
      <c r="B228" s="145" t="s">
        <v>89</v>
      </c>
      <c r="C228" s="144">
        <v>56590.26079</v>
      </c>
      <c r="D228" s="143">
        <v>2.9999999999999997E-4</v>
      </c>
      <c r="E228" s="29">
        <f t="shared" si="41"/>
        <v>32439.707849615785</v>
      </c>
      <c r="F228" s="118">
        <f t="shared" si="45"/>
        <v>32440</v>
      </c>
      <c r="G228" s="29">
        <f t="shared" si="47"/>
        <v>-0.13520599999901606</v>
      </c>
      <c r="H228" s="29"/>
      <c r="I228" s="29"/>
      <c r="J228" s="29"/>
      <c r="K228" s="29">
        <f t="shared" si="46"/>
        <v>-0.13520599999901606</v>
      </c>
      <c r="L228" s="29"/>
      <c r="M228" s="29"/>
      <c r="N228" s="29"/>
      <c r="O228" s="29">
        <f t="shared" si="42"/>
        <v>-0.13385725876846755</v>
      </c>
      <c r="P228" s="30">
        <f t="shared" si="43"/>
        <v>41571.76079</v>
      </c>
      <c r="Q228" s="29">
        <f t="shared" si="44"/>
        <v>1.8191029069815126E-6</v>
      </c>
      <c r="R228" s="4"/>
      <c r="S228" s="32">
        <v>1</v>
      </c>
      <c r="T228" s="29">
        <f t="shared" si="48"/>
        <v>1.8191029069815126E-6</v>
      </c>
      <c r="V228" s="29">
        <f t="shared" si="40"/>
        <v>-0.13520599999901606</v>
      </c>
      <c r="X228" s="17"/>
      <c r="Y228" s="16"/>
    </row>
    <row r="229" spans="1:29">
      <c r="A229" s="101" t="s">
        <v>884</v>
      </c>
      <c r="B229" s="161" t="s">
        <v>90</v>
      </c>
      <c r="C229" s="46">
        <v>56592.342799999999</v>
      </c>
      <c r="D229" s="46" t="s">
        <v>246</v>
      </c>
      <c r="E229" s="29">
        <f t="shared" si="41"/>
        <v>32444.206614622126</v>
      </c>
      <c r="F229" s="118">
        <f t="shared" si="45"/>
        <v>32444.5</v>
      </c>
      <c r="G229" s="29">
        <f t="shared" si="47"/>
        <v>-0.13577755000005709</v>
      </c>
      <c r="H229" s="29"/>
      <c r="I229" s="29"/>
      <c r="K229" s="29">
        <f t="shared" si="46"/>
        <v>-0.13577755000005709</v>
      </c>
      <c r="L229" s="29"/>
      <c r="M229" s="29"/>
      <c r="N229" s="29"/>
      <c r="O229" s="29">
        <f t="shared" si="42"/>
        <v>-0.1338851643928789</v>
      </c>
      <c r="P229" s="30">
        <f t="shared" si="43"/>
        <v>41573.842799999999</v>
      </c>
      <c r="Q229" s="29">
        <f t="shared" si="44"/>
        <v>3.5811232862551783E-6</v>
      </c>
      <c r="S229" s="32">
        <v>1</v>
      </c>
      <c r="T229" s="29">
        <f t="shared" si="48"/>
        <v>3.5811232862551783E-6</v>
      </c>
      <c r="V229" s="29">
        <f t="shared" si="40"/>
        <v>-0.13577755000005709</v>
      </c>
      <c r="X229" s="17"/>
      <c r="Y229" s="16"/>
    </row>
    <row r="230" spans="1:29">
      <c r="A230" s="101" t="s">
        <v>884</v>
      </c>
      <c r="B230" s="161" t="s">
        <v>89</v>
      </c>
      <c r="C230" s="46">
        <v>56592.5749</v>
      </c>
      <c r="D230" s="46" t="s">
        <v>246</v>
      </c>
      <c r="E230" s="29">
        <f t="shared" si="41"/>
        <v>32444.708131597537</v>
      </c>
      <c r="F230" s="118">
        <f t="shared" si="45"/>
        <v>32445</v>
      </c>
      <c r="G230" s="29">
        <f t="shared" si="47"/>
        <v>-0.13507549999485491</v>
      </c>
      <c r="H230" s="29"/>
      <c r="I230" s="29"/>
      <c r="K230" s="29">
        <f t="shared" si="46"/>
        <v>-0.13507549999485491</v>
      </c>
      <c r="L230" s="29"/>
      <c r="M230" s="29"/>
      <c r="N230" s="29"/>
      <c r="O230" s="29">
        <f t="shared" si="42"/>
        <v>-0.13388826513906732</v>
      </c>
      <c r="P230" s="30">
        <f t="shared" si="43"/>
        <v>41574.0749</v>
      </c>
      <c r="Q230" s="29">
        <f t="shared" si="44"/>
        <v>1.4095266027969771E-6</v>
      </c>
      <c r="S230" s="32">
        <v>1</v>
      </c>
      <c r="T230" s="29">
        <f t="shared" si="48"/>
        <v>1.4095266027969771E-6</v>
      </c>
      <c r="V230" s="29">
        <f t="shared" si="40"/>
        <v>-0.13507549999485491</v>
      </c>
      <c r="X230" s="17">
        <v>9993</v>
      </c>
      <c r="Y230" s="16">
        <v>-2.5000000000000001E-3</v>
      </c>
      <c r="Z230" t="s">
        <v>265</v>
      </c>
      <c r="AB230" t="s">
        <v>266</v>
      </c>
    </row>
    <row r="231" spans="1:29">
      <c r="A231" s="143" t="s">
        <v>311</v>
      </c>
      <c r="B231" s="145" t="s">
        <v>89</v>
      </c>
      <c r="C231" s="144">
        <v>56596.276279999998</v>
      </c>
      <c r="D231" s="143">
        <v>2.0000000000000001E-4</v>
      </c>
      <c r="E231" s="29">
        <f t="shared" si="41"/>
        <v>32452.705998475787</v>
      </c>
      <c r="F231" s="118">
        <f t="shared" si="45"/>
        <v>32453</v>
      </c>
      <c r="G231" s="29">
        <f t="shared" si="47"/>
        <v>-0.13606270000309451</v>
      </c>
      <c r="H231" s="29"/>
      <c r="I231" s="29"/>
      <c r="J231" s="29"/>
      <c r="K231" s="29">
        <f t="shared" si="46"/>
        <v>-0.13606270000309451</v>
      </c>
      <c r="L231" s="29"/>
      <c r="M231" s="29"/>
      <c r="N231" s="29"/>
      <c r="O231" s="29">
        <f t="shared" si="42"/>
        <v>-0.1339378803761852</v>
      </c>
      <c r="P231" s="30">
        <f t="shared" si="43"/>
        <v>41577.776279999998</v>
      </c>
      <c r="Q231" s="29">
        <f t="shared" si="44"/>
        <v>4.5148584468989866E-6</v>
      </c>
      <c r="R231" s="4"/>
      <c r="S231" s="32">
        <v>1</v>
      </c>
      <c r="T231" s="29">
        <f t="shared" si="48"/>
        <v>4.5148584468989866E-6</v>
      </c>
      <c r="V231" s="29">
        <f t="shared" si="40"/>
        <v>-0.13606270000309451</v>
      </c>
      <c r="Z231" t="s">
        <v>282</v>
      </c>
      <c r="AB231" t="s">
        <v>283</v>
      </c>
    </row>
    <row r="232" spans="1:29">
      <c r="A232" s="143" t="s">
        <v>311</v>
      </c>
      <c r="B232" s="145" t="s">
        <v>89</v>
      </c>
      <c r="C232" s="144">
        <v>56596.276850000002</v>
      </c>
      <c r="D232" s="143">
        <v>2.0000000000000001E-4</v>
      </c>
      <c r="E232" s="29">
        <f t="shared" si="41"/>
        <v>32452.707230120242</v>
      </c>
      <c r="F232" s="118">
        <f t="shared" si="45"/>
        <v>32453</v>
      </c>
      <c r="G232" s="29">
        <f t="shared" si="47"/>
        <v>-0.13549269999930402</v>
      </c>
      <c r="H232" s="29"/>
      <c r="I232" s="29"/>
      <c r="J232" s="29"/>
      <c r="K232" s="29">
        <f t="shared" si="46"/>
        <v>-0.13549269999930402</v>
      </c>
      <c r="L232" s="29"/>
      <c r="M232" s="29"/>
      <c r="N232" s="29"/>
      <c r="O232" s="29">
        <f t="shared" si="42"/>
        <v>-0.1339378803761852</v>
      </c>
      <c r="P232" s="30">
        <f t="shared" si="43"/>
        <v>41577.776850000002</v>
      </c>
      <c r="Q232" s="29">
        <f t="shared" si="44"/>
        <v>2.4174640604353476E-6</v>
      </c>
      <c r="R232" s="4"/>
      <c r="S232" s="32">
        <v>1</v>
      </c>
      <c r="T232" s="29">
        <f t="shared" si="48"/>
        <v>2.4174640604353476E-6</v>
      </c>
      <c r="V232" s="29">
        <f t="shared" si="40"/>
        <v>-0.13549269999930402</v>
      </c>
      <c r="Z232" t="s">
        <v>282</v>
      </c>
      <c r="AB232" t="s">
        <v>283</v>
      </c>
    </row>
    <row r="233" spans="1:29">
      <c r="A233" s="143" t="s">
        <v>311</v>
      </c>
      <c r="B233" s="145" t="s">
        <v>89</v>
      </c>
      <c r="C233" s="144">
        <v>56596.277159999998</v>
      </c>
      <c r="D233" s="143">
        <v>2.0000000000000001E-4</v>
      </c>
      <c r="E233" s="29">
        <f t="shared" si="41"/>
        <v>32452.707899961948</v>
      </c>
      <c r="F233" s="118">
        <f t="shared" si="45"/>
        <v>32453</v>
      </c>
      <c r="G233" s="29">
        <f t="shared" si="47"/>
        <v>-0.1351827000034973</v>
      </c>
      <c r="H233" s="29"/>
      <c r="I233" s="29"/>
      <c r="J233" s="29"/>
      <c r="K233" s="29">
        <f t="shared" si="46"/>
        <v>-0.1351827000034973</v>
      </c>
      <c r="L233" s="29"/>
      <c r="M233" s="29"/>
      <c r="N233" s="29"/>
      <c r="O233" s="29">
        <f t="shared" si="42"/>
        <v>-0.1339378803761852</v>
      </c>
      <c r="P233" s="30">
        <f t="shared" si="43"/>
        <v>41577.777159999998</v>
      </c>
      <c r="Q233" s="29">
        <f t="shared" si="44"/>
        <v>1.5495759045414338E-6</v>
      </c>
      <c r="R233" s="4"/>
      <c r="S233" s="32">
        <v>1</v>
      </c>
      <c r="T233" s="29">
        <f t="shared" si="48"/>
        <v>1.5495759045414338E-6</v>
      </c>
      <c r="V233" s="29">
        <f t="shared" si="40"/>
        <v>-0.1351827000034973</v>
      </c>
      <c r="X233" s="17">
        <v>-3946</v>
      </c>
      <c r="Y233" s="16">
        <v>-1.11E-2</v>
      </c>
      <c r="Z233" t="s">
        <v>255</v>
      </c>
      <c r="AB233" t="s">
        <v>252</v>
      </c>
    </row>
    <row r="234" spans="1:29">
      <c r="A234" s="143" t="s">
        <v>311</v>
      </c>
      <c r="B234" s="145" t="s">
        <v>90</v>
      </c>
      <c r="C234" s="144">
        <v>56596.509610000001</v>
      </c>
      <c r="D234" s="143">
        <v>2.9999999999999997E-4</v>
      </c>
      <c r="E234" s="29">
        <f t="shared" si="41"/>
        <v>32453.210173210271</v>
      </c>
      <c r="F234" s="118">
        <f t="shared" si="45"/>
        <v>32453.5</v>
      </c>
      <c r="G234" s="29">
        <f t="shared" si="47"/>
        <v>-0.13413064999622293</v>
      </c>
      <c r="H234" s="29"/>
      <c r="I234" s="29"/>
      <c r="J234" s="29"/>
      <c r="K234" s="29">
        <f t="shared" si="46"/>
        <v>-0.13413064999622293</v>
      </c>
      <c r="L234" s="29"/>
      <c r="M234" s="29"/>
      <c r="N234" s="29"/>
      <c r="O234" s="29">
        <f t="shared" si="42"/>
        <v>-0.13394098153463654</v>
      </c>
      <c r="P234" s="30">
        <f t="shared" si="43"/>
        <v>41578.009610000001</v>
      </c>
      <c r="Q234" s="29">
        <f t="shared" si="44"/>
        <v>3.5974125320545688E-8</v>
      </c>
      <c r="R234" s="4"/>
      <c r="S234" s="32">
        <v>1</v>
      </c>
      <c r="T234" s="29">
        <f t="shared" si="48"/>
        <v>3.5974125320545688E-8</v>
      </c>
      <c r="V234" s="29">
        <f t="shared" si="40"/>
        <v>-0.13413064999622293</v>
      </c>
      <c r="X234" s="17">
        <v>-3851</v>
      </c>
      <c r="Y234" s="16">
        <v>-1.6199999999999999E-2</v>
      </c>
      <c r="Z234" t="s">
        <v>255</v>
      </c>
      <c r="AB234" t="s">
        <v>252</v>
      </c>
    </row>
    <row r="235" spans="1:29">
      <c r="A235" s="143" t="s">
        <v>311</v>
      </c>
      <c r="B235" s="145" t="s">
        <v>90</v>
      </c>
      <c r="C235" s="144">
        <v>56596.51296</v>
      </c>
      <c r="D235" s="143">
        <v>1E-3</v>
      </c>
      <c r="E235" s="29">
        <f t="shared" si="41"/>
        <v>32453.217411822367</v>
      </c>
      <c r="F235" s="118">
        <f t="shared" si="45"/>
        <v>32453.5</v>
      </c>
      <c r="G235" s="29">
        <f t="shared" si="47"/>
        <v>-0.13078064999717753</v>
      </c>
      <c r="H235" s="29"/>
      <c r="I235" s="29"/>
      <c r="J235" s="29"/>
      <c r="K235" s="29">
        <f t="shared" si="46"/>
        <v>-0.13078064999717753</v>
      </c>
      <c r="L235" s="29"/>
      <c r="M235" s="29"/>
      <c r="N235" s="29"/>
      <c r="O235" s="29">
        <f t="shared" si="42"/>
        <v>-0.13394098153463654</v>
      </c>
      <c r="P235" s="30">
        <f t="shared" si="43"/>
        <v>41578.01296</v>
      </c>
      <c r="Q235" s="29">
        <f t="shared" si="44"/>
        <v>9.9876954266580313E-6</v>
      </c>
      <c r="R235" s="4"/>
      <c r="S235" s="32">
        <v>1</v>
      </c>
      <c r="T235" s="29">
        <f t="shared" si="48"/>
        <v>9.9876954266580313E-6</v>
      </c>
      <c r="V235" s="29">
        <f t="shared" si="40"/>
        <v>-0.13078064999717753</v>
      </c>
      <c r="X235" s="17">
        <v>-7816</v>
      </c>
      <c r="Y235" s="16">
        <v>-1.1299999999999999E-2</v>
      </c>
      <c r="Z235" t="s">
        <v>67</v>
      </c>
      <c r="AC235" t="s">
        <v>248</v>
      </c>
    </row>
    <row r="236" spans="1:29">
      <c r="A236" s="143" t="s">
        <v>311</v>
      </c>
      <c r="B236" s="145" t="s">
        <v>90</v>
      </c>
      <c r="C236" s="144">
        <v>56605.304089999998</v>
      </c>
      <c r="D236" s="143">
        <v>2.0000000000000001E-4</v>
      </c>
      <c r="E236" s="29">
        <f t="shared" si="41"/>
        <v>32472.21310733306</v>
      </c>
      <c r="F236" s="118">
        <f t="shared" si="45"/>
        <v>32472.5</v>
      </c>
      <c r="G236" s="29">
        <f t="shared" si="47"/>
        <v>-0.13277275000291411</v>
      </c>
      <c r="H236" s="29"/>
      <c r="I236" s="29"/>
      <c r="J236" s="29"/>
      <c r="K236" s="29">
        <f t="shared" si="46"/>
        <v>-0.13277275000291411</v>
      </c>
      <c r="L236" s="29"/>
      <c r="M236" s="29"/>
      <c r="N236" s="29"/>
      <c r="O236" s="29">
        <f t="shared" si="42"/>
        <v>-0.13405884352560127</v>
      </c>
      <c r="P236" s="30">
        <f t="shared" si="43"/>
        <v>41586.804089999998</v>
      </c>
      <c r="Q236" s="29">
        <f t="shared" si="44"/>
        <v>1.6540365490978671E-6</v>
      </c>
      <c r="R236" s="4"/>
      <c r="S236" s="32">
        <v>1</v>
      </c>
      <c r="T236" s="29">
        <f t="shared" si="48"/>
        <v>1.6540365490978671E-6</v>
      </c>
      <c r="V236" s="29">
        <f t="shared" si="40"/>
        <v>-0.13277275000291411</v>
      </c>
      <c r="X236" s="17">
        <v>-3954</v>
      </c>
      <c r="Y236" s="16">
        <v>-9.4999999999999998E-3</v>
      </c>
      <c r="Z236" t="s">
        <v>253</v>
      </c>
      <c r="AC236" t="s">
        <v>254</v>
      </c>
    </row>
    <row r="237" spans="1:29">
      <c r="A237" s="143" t="s">
        <v>311</v>
      </c>
      <c r="B237" s="145" t="s">
        <v>90</v>
      </c>
      <c r="C237" s="144">
        <v>56605.304210000002</v>
      </c>
      <c r="D237" s="143">
        <v>2.9999999999999997E-4</v>
      </c>
      <c r="E237" s="29">
        <f t="shared" si="41"/>
        <v>32472.213366626635</v>
      </c>
      <c r="F237" s="118">
        <f t="shared" si="45"/>
        <v>32472.5</v>
      </c>
      <c r="G237" s="29">
        <f t="shared" si="47"/>
        <v>-0.13265274999866961</v>
      </c>
      <c r="H237" s="29"/>
      <c r="I237" s="29"/>
      <c r="J237" s="29"/>
      <c r="K237" s="29">
        <f t="shared" si="46"/>
        <v>-0.13265274999866961</v>
      </c>
      <c r="L237" s="29"/>
      <c r="M237" s="29"/>
      <c r="N237" s="29"/>
      <c r="O237" s="29">
        <f t="shared" si="42"/>
        <v>-0.13405884352560127</v>
      </c>
      <c r="P237" s="30">
        <f t="shared" si="43"/>
        <v>41586.804210000002</v>
      </c>
      <c r="Q237" s="29">
        <f t="shared" si="44"/>
        <v>1.9770990064791209E-6</v>
      </c>
      <c r="R237" s="4"/>
      <c r="S237" s="32">
        <v>1</v>
      </c>
      <c r="T237" s="29">
        <f t="shared" si="48"/>
        <v>1.9770990064791209E-6</v>
      </c>
      <c r="V237" s="29">
        <f t="shared" si="40"/>
        <v>-0.13265274999866961</v>
      </c>
      <c r="X237" s="17">
        <v>-3943</v>
      </c>
      <c r="Y237" s="16">
        <v>-1.03E-2</v>
      </c>
      <c r="Z237" t="s">
        <v>253</v>
      </c>
      <c r="AC237" t="s">
        <v>254</v>
      </c>
    </row>
    <row r="238" spans="1:29">
      <c r="A238" s="143" t="s">
        <v>311</v>
      </c>
      <c r="B238" s="145" t="s">
        <v>89</v>
      </c>
      <c r="C238" s="144">
        <v>56616.176760000002</v>
      </c>
      <c r="D238" s="143">
        <v>4.0000000000000002E-4</v>
      </c>
      <c r="E238" s="29">
        <f t="shared" si="41"/>
        <v>32495.706552283638</v>
      </c>
      <c r="F238" s="118">
        <f t="shared" si="45"/>
        <v>32496</v>
      </c>
      <c r="G238" s="29">
        <f t="shared" si="47"/>
        <v>-0.13580639999418054</v>
      </c>
      <c r="H238" s="29"/>
      <c r="I238" s="29"/>
      <c r="J238" s="29"/>
      <c r="K238" s="29">
        <f t="shared" si="46"/>
        <v>-0.13580639999418054</v>
      </c>
      <c r="L238" s="29"/>
      <c r="M238" s="29"/>
      <c r="N238" s="29"/>
      <c r="O238" s="29">
        <f t="shared" si="42"/>
        <v>-0.13420466863953173</v>
      </c>
      <c r="P238" s="30">
        <f t="shared" si="43"/>
        <v>41597.676760000002</v>
      </c>
      <c r="Q238" s="29">
        <f t="shared" si="44"/>
        <v>2.5655433324650972E-6</v>
      </c>
      <c r="R238" s="4"/>
      <c r="S238" s="32">
        <v>1</v>
      </c>
      <c r="T238" s="29">
        <f t="shared" si="48"/>
        <v>2.5655433324650972E-6</v>
      </c>
      <c r="V238" s="29">
        <f t="shared" si="40"/>
        <v>-0.13580639999418054</v>
      </c>
      <c r="X238" s="17">
        <v>-3917</v>
      </c>
      <c r="Y238" s="16">
        <v>-9.4000000000000004E-3</v>
      </c>
      <c r="Z238" t="s">
        <v>253</v>
      </c>
      <c r="AC238" t="s">
        <v>254</v>
      </c>
    </row>
    <row r="239" spans="1:29">
      <c r="A239" s="143" t="s">
        <v>311</v>
      </c>
      <c r="B239" s="145" t="s">
        <v>89</v>
      </c>
      <c r="C239" s="144">
        <v>56616.177580000003</v>
      </c>
      <c r="D239" s="143">
        <v>2.0000000000000001E-4</v>
      </c>
      <c r="E239" s="29">
        <f t="shared" si="41"/>
        <v>32495.708324123021</v>
      </c>
      <c r="F239" s="118">
        <f t="shared" si="45"/>
        <v>32496</v>
      </c>
      <c r="G239" s="29">
        <f t="shared" si="47"/>
        <v>-0.13498639999306761</v>
      </c>
      <c r="H239" s="29"/>
      <c r="I239" s="29"/>
      <c r="J239" s="29"/>
      <c r="K239" s="29">
        <f t="shared" si="46"/>
        <v>-0.13498639999306761</v>
      </c>
      <c r="L239" s="29"/>
      <c r="M239" s="29"/>
      <c r="N239" s="29"/>
      <c r="O239" s="29">
        <f t="shared" si="42"/>
        <v>-0.13420466863953173</v>
      </c>
      <c r="P239" s="30">
        <f t="shared" si="43"/>
        <v>41597.677580000003</v>
      </c>
      <c r="Q239" s="29">
        <f t="shared" si="44"/>
        <v>6.1110390910103118E-7</v>
      </c>
      <c r="R239" s="4"/>
      <c r="S239" s="32">
        <v>1</v>
      </c>
      <c r="T239" s="29">
        <f t="shared" si="48"/>
        <v>6.1110390910103118E-7</v>
      </c>
      <c r="V239" s="29">
        <f t="shared" si="40"/>
        <v>-0.13498639999306761</v>
      </c>
      <c r="X239" s="17">
        <v>-3816</v>
      </c>
      <c r="Y239" s="16">
        <v>-9.2999999999999992E-3</v>
      </c>
      <c r="Z239" t="s">
        <v>253</v>
      </c>
      <c r="AC239" t="s">
        <v>254</v>
      </c>
    </row>
    <row r="240" spans="1:29">
      <c r="A240" s="146" t="s">
        <v>312</v>
      </c>
      <c r="B240" s="147" t="s">
        <v>89</v>
      </c>
      <c r="C240" s="146">
        <v>56876.499100000001</v>
      </c>
      <c r="D240" s="146">
        <v>4.7000000000000002E-3</v>
      </c>
      <c r="E240" s="29">
        <f t="shared" si="41"/>
        <v>33058.205787907806</v>
      </c>
      <c r="F240" s="118">
        <f t="shared" si="45"/>
        <v>33058.5</v>
      </c>
      <c r="G240" s="29">
        <f t="shared" si="47"/>
        <v>-0.13616014999570325</v>
      </c>
      <c r="H240" s="29"/>
      <c r="I240" s="29"/>
      <c r="J240" s="29"/>
      <c r="K240" s="29">
        <f t="shared" si="46"/>
        <v>-0.13616014999570325</v>
      </c>
      <c r="L240" s="29"/>
      <c r="M240" s="29"/>
      <c r="N240" s="29"/>
      <c r="O240" s="29">
        <f t="shared" si="42"/>
        <v>-0.13771115070206641</v>
      </c>
      <c r="P240" s="30">
        <f t="shared" si="43"/>
        <v>41857.999100000001</v>
      </c>
      <c r="Q240" s="29">
        <f t="shared" si="44"/>
        <v>2.405603191139019E-6</v>
      </c>
      <c r="R240" s="4"/>
      <c r="S240" s="32">
        <v>1</v>
      </c>
      <c r="T240" s="29">
        <f t="shared" si="48"/>
        <v>2.405603191139019E-6</v>
      </c>
      <c r="V240" s="29">
        <f t="shared" si="40"/>
        <v>-0.13616014999570325</v>
      </c>
      <c r="X240" s="17">
        <v>105</v>
      </c>
      <c r="Y240" s="16">
        <v>-2.9999999999999997E-4</v>
      </c>
      <c r="Z240" t="s">
        <v>262</v>
      </c>
      <c r="AC240" t="s">
        <v>260</v>
      </c>
    </row>
    <row r="241" spans="1:29">
      <c r="A241" s="146" t="s">
        <v>312</v>
      </c>
      <c r="B241" s="147" t="s">
        <v>89</v>
      </c>
      <c r="C241" s="146">
        <v>56877.422700000003</v>
      </c>
      <c r="D241" s="146">
        <v>2.2000000000000001E-3</v>
      </c>
      <c r="E241" s="29">
        <f t="shared" si="41"/>
        <v>33060.201484066747</v>
      </c>
      <c r="F241" s="118">
        <f t="shared" si="45"/>
        <v>33060.5</v>
      </c>
      <c r="G241" s="29">
        <f t="shared" si="47"/>
        <v>-0.13815194999187952</v>
      </c>
      <c r="H241" s="29"/>
      <c r="I241" s="29"/>
      <c r="J241" s="29"/>
      <c r="K241" s="29">
        <f t="shared" si="46"/>
        <v>-0.13815194999187952</v>
      </c>
      <c r="L241" s="29"/>
      <c r="M241" s="29"/>
      <c r="N241" s="29"/>
      <c r="O241" s="29">
        <f t="shared" si="42"/>
        <v>-0.1377236729520627</v>
      </c>
      <c r="P241" s="30">
        <f t="shared" si="43"/>
        <v>41858.922700000003</v>
      </c>
      <c r="Q241" s="29">
        <f t="shared" si="44"/>
        <v>1.8342122283425905E-7</v>
      </c>
      <c r="R241" s="4"/>
      <c r="S241" s="32">
        <v>1</v>
      </c>
      <c r="T241" s="29">
        <f t="shared" si="48"/>
        <v>1.8342122283425905E-7</v>
      </c>
      <c r="V241" s="29">
        <f t="shared" si="40"/>
        <v>-0.13815194999187952</v>
      </c>
      <c r="X241" s="17">
        <v>105</v>
      </c>
      <c r="Y241" s="16">
        <v>0</v>
      </c>
      <c r="Z241" t="s">
        <v>262</v>
      </c>
      <c r="AC241" t="s">
        <v>260</v>
      </c>
    </row>
    <row r="242" spans="1:29">
      <c r="A242" s="181" t="s">
        <v>912</v>
      </c>
      <c r="B242" s="182" t="s">
        <v>89</v>
      </c>
      <c r="C242" s="183">
        <v>56960.492859999998</v>
      </c>
      <c r="D242" s="183">
        <v>1E-4</v>
      </c>
      <c r="E242" s="29">
        <f t="shared" si="41"/>
        <v>33239.697801990034</v>
      </c>
      <c r="F242" s="118">
        <f t="shared" si="45"/>
        <v>33240</v>
      </c>
      <c r="G242" s="29">
        <f t="shared" si="47"/>
        <v>-0.13985600000160048</v>
      </c>
      <c r="H242" s="29"/>
      <c r="I242" s="29"/>
      <c r="J242" s="29"/>
      <c r="K242" s="29">
        <f t="shared" si="46"/>
        <v>-0.13985600000160048</v>
      </c>
      <c r="L242" s="29"/>
      <c r="M242" s="29"/>
      <c r="N242" s="29"/>
      <c r="O242" s="29">
        <f t="shared" si="42"/>
        <v>-0.1388491250324399</v>
      </c>
      <c r="P242" s="30">
        <f t="shared" si="43"/>
        <v>41941.992859999998</v>
      </c>
      <c r="Q242" s="29">
        <f t="shared" si="44"/>
        <v>1.013797203522111E-6</v>
      </c>
      <c r="R242" s="4"/>
      <c r="S242" s="32">
        <v>1</v>
      </c>
      <c r="T242" s="29">
        <f t="shared" si="48"/>
        <v>1.013797203522111E-6</v>
      </c>
      <c r="V242" s="29">
        <f t="shared" si="40"/>
        <v>-0.13985600000160048</v>
      </c>
    </row>
    <row r="243" spans="1:29">
      <c r="A243" s="181" t="s">
        <v>912</v>
      </c>
      <c r="B243" s="182" t="s">
        <v>89</v>
      </c>
      <c r="C243" s="183">
        <v>56960.49323</v>
      </c>
      <c r="D243" s="183">
        <v>2.0000000000000001E-4</v>
      </c>
      <c r="E243" s="29">
        <f t="shared" si="41"/>
        <v>33239.698601478536</v>
      </c>
      <c r="F243" s="118">
        <f t="shared" si="45"/>
        <v>33240</v>
      </c>
      <c r="G243" s="29">
        <f t="shared" si="47"/>
        <v>-0.13948600000003353</v>
      </c>
      <c r="H243" s="29"/>
      <c r="I243" s="29"/>
      <c r="J243" s="29"/>
      <c r="K243" s="29">
        <f t="shared" si="46"/>
        <v>-0.13948600000003353</v>
      </c>
      <c r="L243" s="29"/>
      <c r="M243" s="29"/>
      <c r="N243" s="29"/>
      <c r="O243" s="29">
        <f t="shared" si="42"/>
        <v>-0.1388491250324399</v>
      </c>
      <c r="P243" s="30">
        <f t="shared" si="43"/>
        <v>41941.99323</v>
      </c>
      <c r="Q243" s="29">
        <f t="shared" si="44"/>
        <v>4.0560972434738197E-7</v>
      </c>
      <c r="R243" s="4"/>
      <c r="S243" s="32">
        <v>1</v>
      </c>
      <c r="T243" s="29">
        <f t="shared" si="48"/>
        <v>4.0560972434738197E-7</v>
      </c>
      <c r="V243" s="29">
        <f t="shared" si="40"/>
        <v>-0.13948600000003353</v>
      </c>
    </row>
    <row r="244" spans="1:29">
      <c r="A244" s="181" t="s">
        <v>912</v>
      </c>
      <c r="B244" s="182" t="s">
        <v>89</v>
      </c>
      <c r="C244" s="183">
        <v>56960.493699999999</v>
      </c>
      <c r="D244" s="183">
        <v>1E-4</v>
      </c>
      <c r="E244" s="29">
        <f t="shared" si="41"/>
        <v>33239.699617045007</v>
      </c>
      <c r="F244" s="118">
        <f t="shared" si="45"/>
        <v>33240</v>
      </c>
      <c r="G244" s="29">
        <f t="shared" si="47"/>
        <v>-0.13901600000099279</v>
      </c>
      <c r="H244" s="29"/>
      <c r="I244" s="29"/>
      <c r="J244" s="29"/>
      <c r="K244" s="29">
        <f t="shared" si="46"/>
        <v>-0.13901600000099279</v>
      </c>
      <c r="L244" s="29"/>
      <c r="M244" s="29"/>
      <c r="N244" s="29"/>
      <c r="O244" s="29">
        <f t="shared" si="42"/>
        <v>-0.1388491250324399</v>
      </c>
      <c r="P244" s="30">
        <f t="shared" si="43"/>
        <v>41941.993699999999</v>
      </c>
      <c r="Q244" s="29">
        <f t="shared" si="44"/>
        <v>2.7847255129527385E-8</v>
      </c>
      <c r="R244" s="4"/>
      <c r="S244" s="32">
        <v>1</v>
      </c>
      <c r="T244" s="29">
        <f t="shared" si="48"/>
        <v>2.7847255129527385E-8</v>
      </c>
      <c r="V244" s="29">
        <f t="shared" ref="V244:V275" si="49">G244+R244</f>
        <v>-0.13901600000099279</v>
      </c>
    </row>
    <row r="245" spans="1:29">
      <c r="A245" s="101" t="s">
        <v>904</v>
      </c>
      <c r="B245" s="161" t="s">
        <v>89</v>
      </c>
      <c r="C245" s="46">
        <v>57020.6564</v>
      </c>
      <c r="D245" s="46" t="s">
        <v>246</v>
      </c>
      <c r="E245" s="29">
        <f t="shared" si="41"/>
        <v>33369.69795972696</v>
      </c>
      <c r="F245" s="118">
        <f t="shared" si="45"/>
        <v>33370</v>
      </c>
      <c r="G245" s="29">
        <f t="shared" si="47"/>
        <v>-0.13978299999871524</v>
      </c>
      <c r="H245" s="29"/>
      <c r="I245" s="29"/>
      <c r="J245" s="29"/>
      <c r="K245">
        <f t="shared" si="46"/>
        <v>-0.13978299999871524</v>
      </c>
      <c r="L245" s="29"/>
      <c r="M245" s="29"/>
      <c r="N245" s="29"/>
      <c r="O245" s="29">
        <f t="shared" si="42"/>
        <v>-0.13966616713434893</v>
      </c>
      <c r="P245" s="30">
        <f t="shared" si="43"/>
        <v>42002.1564</v>
      </c>
      <c r="Q245" s="29">
        <f t="shared" si="44"/>
        <v>1.3649918196037034E-8</v>
      </c>
      <c r="S245" s="32">
        <v>1</v>
      </c>
      <c r="T245" s="29">
        <f t="shared" si="48"/>
        <v>1.3649918196037034E-8</v>
      </c>
      <c r="V245" s="29">
        <f t="shared" si="49"/>
        <v>-0.13978299999871524</v>
      </c>
    </row>
    <row r="246" spans="1:29">
      <c r="A246" s="186" t="s">
        <v>1</v>
      </c>
      <c r="B246" s="187" t="s">
        <v>89</v>
      </c>
      <c r="C246" s="188">
        <v>57020.656499999997</v>
      </c>
      <c r="D246" s="188">
        <v>1E-4</v>
      </c>
      <c r="E246" s="29">
        <f t="shared" si="41"/>
        <v>33369.69817580493</v>
      </c>
      <c r="F246" s="118">
        <f t="shared" si="45"/>
        <v>33370</v>
      </c>
      <c r="G246" s="29">
        <f t="shared" si="47"/>
        <v>-0.13968300000124145</v>
      </c>
      <c r="H246" s="29"/>
      <c r="I246" s="29"/>
      <c r="J246" s="29"/>
      <c r="K246" s="29">
        <f t="shared" si="46"/>
        <v>-0.13968300000124145</v>
      </c>
      <c r="L246" s="29"/>
      <c r="M246" s="29"/>
      <c r="N246" s="29"/>
      <c r="O246" s="29">
        <f t="shared" si="42"/>
        <v>-0.13966616713434893</v>
      </c>
      <c r="P246" s="30">
        <f t="shared" si="43"/>
        <v>42002.156499999997</v>
      </c>
      <c r="Q246" s="29">
        <f t="shared" si="44"/>
        <v>2.833454078214437E-10</v>
      </c>
      <c r="R246" s="4"/>
      <c r="S246" s="32">
        <v>1</v>
      </c>
      <c r="T246" s="29">
        <f t="shared" si="48"/>
        <v>2.833454078214437E-10</v>
      </c>
      <c r="V246" s="29">
        <f t="shared" si="49"/>
        <v>-0.13968300000124145</v>
      </c>
    </row>
    <row r="247" spans="1:29">
      <c r="A247" s="189" t="s">
        <v>3</v>
      </c>
      <c r="B247" s="190" t="s">
        <v>89</v>
      </c>
      <c r="C247" s="184">
        <v>57046.572899999999</v>
      </c>
      <c r="D247" s="184">
        <v>2.9999999999999997E-4</v>
      </c>
      <c r="E247" s="29">
        <f t="shared" si="41"/>
        <v>33425.697807608063</v>
      </c>
      <c r="F247" s="118">
        <f t="shared" si="45"/>
        <v>33426</v>
      </c>
      <c r="G247" s="29">
        <f t="shared" si="47"/>
        <v>-0.13985339999635471</v>
      </c>
      <c r="H247" s="29"/>
      <c r="I247" s="29"/>
      <c r="J247" s="29"/>
      <c r="K247" s="29">
        <f t="shared" si="46"/>
        <v>-0.13985339999635471</v>
      </c>
      <c r="L247" s="29"/>
      <c r="M247" s="29"/>
      <c r="N247" s="29"/>
      <c r="O247" s="29">
        <f t="shared" si="42"/>
        <v>-0.14001862892394781</v>
      </c>
      <c r="P247" s="30">
        <f t="shared" si="43"/>
        <v>42028.072899999999</v>
      </c>
      <c r="Q247" s="29">
        <f t="shared" si="44"/>
        <v>2.7300598513566851E-8</v>
      </c>
      <c r="R247" s="4"/>
      <c r="S247" s="32">
        <v>1</v>
      </c>
      <c r="T247" s="29">
        <f t="shared" si="48"/>
        <v>2.7300598513566851E-8</v>
      </c>
      <c r="V247" s="29">
        <f t="shared" si="49"/>
        <v>-0.13985339999635471</v>
      </c>
    </row>
    <row r="248" spans="1:29">
      <c r="A248" s="180" t="s">
        <v>6</v>
      </c>
      <c r="B248" s="178" t="s">
        <v>89</v>
      </c>
      <c r="C248" s="179">
        <v>57244.415800000002</v>
      </c>
      <c r="D248" s="179" t="s">
        <v>8</v>
      </c>
      <c r="E248" s="29">
        <f t="shared" si="41"/>
        <v>33853.19273571785</v>
      </c>
      <c r="F248" s="118">
        <f t="shared" si="45"/>
        <v>33853.5</v>
      </c>
      <c r="G248" s="29">
        <f t="shared" si="47"/>
        <v>-0.14220064999244642</v>
      </c>
      <c r="H248" s="29"/>
      <c r="I248" s="29"/>
      <c r="J248" s="29"/>
      <c r="K248" s="29">
        <f t="shared" si="46"/>
        <v>-0.14220064999244642</v>
      </c>
      <c r="L248" s="29"/>
      <c r="M248" s="29"/>
      <c r="N248" s="29"/>
      <c r="O248" s="29">
        <f t="shared" si="42"/>
        <v>-0.14271932213262672</v>
      </c>
      <c r="P248" s="30">
        <f t="shared" si="43"/>
        <v>42225.915800000002</v>
      </c>
      <c r="Q248" s="29">
        <f t="shared" si="44"/>
        <v>2.6902078899922275E-7</v>
      </c>
      <c r="R248" s="4"/>
      <c r="S248" s="32">
        <v>1</v>
      </c>
      <c r="T248" s="29">
        <f t="shared" si="48"/>
        <v>2.6902078899922275E-7</v>
      </c>
      <c r="V248" s="29">
        <f t="shared" si="49"/>
        <v>-0.14220064999244642</v>
      </c>
    </row>
    <row r="249" spans="1:29">
      <c r="A249" s="177" t="s">
        <v>5</v>
      </c>
      <c r="B249" s="178" t="s">
        <v>90</v>
      </c>
      <c r="C249" s="179">
        <v>57244.417600000001</v>
      </c>
      <c r="D249" s="179">
        <v>2.9999999999999997E-4</v>
      </c>
      <c r="E249" s="29">
        <f t="shared" si="41"/>
        <v>33853.19662512136</v>
      </c>
      <c r="F249" s="118">
        <f t="shared" ref="F249:F280" si="50">ROUND(2*E249,0)/2+0.5</f>
        <v>33853.5</v>
      </c>
      <c r="G249" s="29">
        <f t="shared" si="47"/>
        <v>-0.14040064999426249</v>
      </c>
      <c r="H249" s="29"/>
      <c r="I249" s="29"/>
      <c r="J249" s="29"/>
      <c r="K249" s="29">
        <f t="shared" si="46"/>
        <v>-0.14040064999426249</v>
      </c>
      <c r="L249" s="29"/>
      <c r="M249" s="29"/>
      <c r="N249" s="29"/>
      <c r="O249" s="29">
        <f t="shared" si="42"/>
        <v>-0.14271932213262672</v>
      </c>
      <c r="P249" s="30">
        <f t="shared" si="43"/>
        <v>42225.917600000001</v>
      </c>
      <c r="Q249" s="29">
        <f t="shared" si="44"/>
        <v>5.3762404852265539E-6</v>
      </c>
      <c r="R249" s="4"/>
      <c r="S249" s="32">
        <v>1</v>
      </c>
      <c r="T249" s="29">
        <f t="shared" si="48"/>
        <v>5.3762404852265539E-6</v>
      </c>
      <c r="V249" s="29">
        <f t="shared" si="49"/>
        <v>-0.14040064999426249</v>
      </c>
    </row>
    <row r="250" spans="1:29">
      <c r="A250" s="177" t="s">
        <v>5</v>
      </c>
      <c r="B250" s="178" t="s">
        <v>90</v>
      </c>
      <c r="C250" s="179">
        <v>57251.359499999999</v>
      </c>
      <c r="D250" s="179">
        <v>2.9999999999999997E-4</v>
      </c>
      <c r="E250" s="29">
        <f t="shared" si="41"/>
        <v>33868.196541931335</v>
      </c>
      <c r="F250" s="118">
        <f t="shared" si="50"/>
        <v>33868.5</v>
      </c>
      <c r="G250" s="29">
        <f t="shared" si="47"/>
        <v>-0.14043915000365814</v>
      </c>
      <c r="H250" s="29"/>
      <c r="I250" s="29"/>
      <c r="J250" s="29"/>
      <c r="K250" s="29">
        <f t="shared" si="46"/>
        <v>-0.14043915000365814</v>
      </c>
      <c r="L250" s="29"/>
      <c r="M250" s="29"/>
      <c r="N250" s="29"/>
      <c r="O250" s="29">
        <f t="shared" si="42"/>
        <v>-0.142814405226696</v>
      </c>
      <c r="P250" s="30">
        <f t="shared" si="43"/>
        <v>42232.859499999999</v>
      </c>
      <c r="Q250" s="29">
        <f t="shared" si="44"/>
        <v>5.6418373745686278E-6</v>
      </c>
      <c r="R250" s="4"/>
      <c r="S250" s="32">
        <v>1</v>
      </c>
      <c r="T250" s="29">
        <f t="shared" si="48"/>
        <v>5.6418373745686278E-6</v>
      </c>
      <c r="V250" s="29">
        <f t="shared" si="49"/>
        <v>-0.14043915000365814</v>
      </c>
    </row>
    <row r="251" spans="1:29">
      <c r="A251" s="177" t="s">
        <v>5</v>
      </c>
      <c r="B251" s="178" t="s">
        <v>89</v>
      </c>
      <c r="C251" s="179">
        <v>57254.3652</v>
      </c>
      <c r="D251" s="179">
        <v>2.0000000000000001E-4</v>
      </c>
      <c r="E251" s="29">
        <f t="shared" si="41"/>
        <v>33874.691197566797</v>
      </c>
      <c r="F251" s="118">
        <f t="shared" si="50"/>
        <v>33875</v>
      </c>
      <c r="G251" s="29">
        <f t="shared" si="47"/>
        <v>-0.14291249999951106</v>
      </c>
      <c r="H251" s="29"/>
      <c r="I251" s="29"/>
      <c r="J251" s="29"/>
      <c r="K251" s="29">
        <f t="shared" ref="K251:K281" si="51">G251</f>
        <v>-0.14291249999951106</v>
      </c>
      <c r="L251" s="29"/>
      <c r="M251" s="29"/>
      <c r="N251" s="29"/>
      <c r="O251" s="29">
        <f t="shared" si="42"/>
        <v>-0.14285561467888042</v>
      </c>
      <c r="P251" s="30">
        <f t="shared" si="43"/>
        <v>42235.8652</v>
      </c>
      <c r="Q251" s="29">
        <f t="shared" si="44"/>
        <v>3.235939703250679E-9</v>
      </c>
      <c r="R251" s="4"/>
      <c r="S251" s="32">
        <v>1</v>
      </c>
      <c r="T251" s="29">
        <f t="shared" si="48"/>
        <v>3.235939703250679E-9</v>
      </c>
      <c r="V251" s="29">
        <f t="shared" si="49"/>
        <v>-0.14291249999951106</v>
      </c>
    </row>
    <row r="252" spans="1:29">
      <c r="A252" s="181" t="s">
        <v>912</v>
      </c>
      <c r="B252" s="182" t="s">
        <v>90</v>
      </c>
      <c r="C252" s="183">
        <v>57263.3923</v>
      </c>
      <c r="D252" s="183">
        <v>5.9999999999999995E-4</v>
      </c>
      <c r="E252" s="29">
        <f t="shared" si="41"/>
        <v>33894.196772270458</v>
      </c>
      <c r="F252" s="118">
        <f t="shared" si="50"/>
        <v>33894.5</v>
      </c>
      <c r="G252" s="29">
        <f t="shared" si="47"/>
        <v>-0.14033254999958444</v>
      </c>
      <c r="H252" s="29"/>
      <c r="I252" s="29"/>
      <c r="J252" s="29"/>
      <c r="K252" s="29">
        <f t="shared" si="51"/>
        <v>-0.14033254999958444</v>
      </c>
      <c r="L252" s="29"/>
      <c r="M252" s="29"/>
      <c r="N252" s="29"/>
      <c r="O252" s="29">
        <f t="shared" si="42"/>
        <v>-0.14297926762570523</v>
      </c>
      <c r="P252" s="30">
        <f t="shared" si="43"/>
        <v>42244.8923</v>
      </c>
      <c r="Q252" s="29">
        <f t="shared" si="44"/>
        <v>7.0051141924184536E-6</v>
      </c>
      <c r="R252" s="4"/>
      <c r="S252" s="32">
        <v>1</v>
      </c>
      <c r="T252" s="29">
        <f t="shared" si="48"/>
        <v>7.0051141924184536E-6</v>
      </c>
      <c r="V252" s="29">
        <f t="shared" si="49"/>
        <v>-0.14033254999958444</v>
      </c>
    </row>
    <row r="253" spans="1:29">
      <c r="A253" s="180" t="s">
        <v>6</v>
      </c>
      <c r="B253" s="178" t="s">
        <v>89</v>
      </c>
      <c r="C253" s="179">
        <v>57264.545599999998</v>
      </c>
      <c r="D253" s="179" t="s">
        <v>4</v>
      </c>
      <c r="E253" s="29">
        <f t="shared" si="41"/>
        <v>33896.68879953344</v>
      </c>
      <c r="F253" s="118">
        <f t="shared" si="50"/>
        <v>33897</v>
      </c>
      <c r="G253" s="29">
        <f t="shared" ref="G253:G284" si="52">C253-(C$7+F253*C$8)</f>
        <v>-0.14402230000268901</v>
      </c>
      <c r="H253" s="29"/>
      <c r="I253" s="29"/>
      <c r="J253" s="29"/>
      <c r="K253" s="29">
        <f t="shared" si="51"/>
        <v>-0.14402230000268901</v>
      </c>
      <c r="L253" s="29"/>
      <c r="M253" s="29"/>
      <c r="N253" s="29"/>
      <c r="O253" s="29">
        <f t="shared" si="42"/>
        <v>-0.14299512323518959</v>
      </c>
      <c r="P253" s="30">
        <f t="shared" si="43"/>
        <v>42246.045599999998</v>
      </c>
      <c r="Q253" s="29">
        <f t="shared" si="44"/>
        <v>1.0550921116905491E-6</v>
      </c>
      <c r="R253" s="4"/>
      <c r="S253" s="32">
        <v>1</v>
      </c>
      <c r="T253" s="29">
        <f t="shared" ref="T253:T284" si="53">+S253*Q253</f>
        <v>1.0550921116905491E-6</v>
      </c>
      <c r="V253" s="29">
        <f t="shared" si="49"/>
        <v>-0.14402230000268901</v>
      </c>
    </row>
    <row r="254" spans="1:29">
      <c r="A254" s="162" t="s">
        <v>910</v>
      </c>
      <c r="B254" s="163" t="s">
        <v>90</v>
      </c>
      <c r="C254" s="164">
        <v>57386.034899999853</v>
      </c>
      <c r="D254" s="165"/>
      <c r="E254" s="29">
        <f t="shared" si="41"/>
        <v>34159.200416425156</v>
      </c>
      <c r="F254" s="118">
        <f t="shared" si="50"/>
        <v>34159.5</v>
      </c>
      <c r="G254" s="29">
        <f t="shared" si="52"/>
        <v>-0.13864605014532572</v>
      </c>
      <c r="H254" s="29"/>
      <c r="I254" s="29"/>
      <c r="J254" s="29"/>
      <c r="K254" s="29">
        <f t="shared" si="51"/>
        <v>-0.13864605014532572</v>
      </c>
      <c r="L254" s="29"/>
      <c r="M254" s="29"/>
      <c r="N254" s="29"/>
      <c r="O254" s="29">
        <f t="shared" si="42"/>
        <v>-0.14466333611817084</v>
      </c>
      <c r="P254" s="30">
        <f t="shared" si="43"/>
        <v>42367.534899999853</v>
      </c>
      <c r="Q254" s="29">
        <f t="shared" si="44"/>
        <v>3.6207730478998654E-5</v>
      </c>
      <c r="R254" s="4"/>
      <c r="S254" s="32">
        <v>1</v>
      </c>
      <c r="T254" s="29">
        <f t="shared" si="53"/>
        <v>3.6207730478998654E-5</v>
      </c>
      <c r="V254" s="29">
        <f t="shared" si="49"/>
        <v>-0.13864605014532572</v>
      </c>
    </row>
    <row r="255" spans="1:29">
      <c r="A255" s="184" t="s">
        <v>7</v>
      </c>
      <c r="B255" s="185" t="s">
        <v>90</v>
      </c>
      <c r="C255" s="184">
        <v>57386.034899999999</v>
      </c>
      <c r="D255" s="184" t="s">
        <v>74</v>
      </c>
      <c r="E255" s="29">
        <f t="shared" si="41"/>
        <v>34159.200416425469</v>
      </c>
      <c r="F255" s="118">
        <f t="shared" si="50"/>
        <v>34159.5</v>
      </c>
      <c r="G255" s="29">
        <f t="shared" si="52"/>
        <v>-0.13864604999980656</v>
      </c>
      <c r="H255" s="29"/>
      <c r="I255" s="29"/>
      <c r="J255" s="29"/>
      <c r="K255" s="29">
        <f t="shared" si="51"/>
        <v>-0.13864604999980656</v>
      </c>
      <c r="L255" s="29"/>
      <c r="M255" s="29"/>
      <c r="N255" s="29"/>
      <c r="O255" s="29">
        <f t="shared" si="42"/>
        <v>-0.14466333611817084</v>
      </c>
      <c r="P255" s="30">
        <f t="shared" si="43"/>
        <v>42367.534899999999</v>
      </c>
      <c r="Q255" s="29">
        <f t="shared" si="44"/>
        <v>3.6207732230259384E-5</v>
      </c>
      <c r="R255" s="4"/>
      <c r="S255" s="32">
        <v>1</v>
      </c>
      <c r="T255" s="29">
        <f t="shared" si="53"/>
        <v>3.6207732230259384E-5</v>
      </c>
      <c r="V255" s="29">
        <f t="shared" si="49"/>
        <v>-0.13864604999980656</v>
      </c>
    </row>
    <row r="256" spans="1:29">
      <c r="A256" s="181" t="s">
        <v>912</v>
      </c>
      <c r="B256" s="182" t="s">
        <v>90</v>
      </c>
      <c r="C256" s="183">
        <v>57624.368829999999</v>
      </c>
      <c r="D256" s="183">
        <v>5.0000000000000001E-4</v>
      </c>
      <c r="E256" s="29">
        <f t="shared" si="41"/>
        <v>34674.187541419451</v>
      </c>
      <c r="F256" s="118">
        <f t="shared" si="50"/>
        <v>34674.5</v>
      </c>
      <c r="G256" s="29">
        <f t="shared" si="52"/>
        <v>-0.14460454999789363</v>
      </c>
      <c r="H256" s="29"/>
      <c r="I256" s="29"/>
      <c r="J256" s="29"/>
      <c r="K256" s="29">
        <f t="shared" si="51"/>
        <v>-0.14460454999789363</v>
      </c>
      <c r="L256" s="29"/>
      <c r="M256" s="29"/>
      <c r="N256" s="29"/>
      <c r="O256" s="29">
        <f t="shared" si="42"/>
        <v>-0.14795563153285279</v>
      </c>
      <c r="P256" s="30">
        <f t="shared" si="43"/>
        <v>42605.868829999999</v>
      </c>
      <c r="Q256" s="29">
        <f t="shared" si="44"/>
        <v>1.1229747453944281E-5</v>
      </c>
      <c r="R256" s="4"/>
      <c r="S256" s="32">
        <v>1</v>
      </c>
      <c r="T256" s="29">
        <f t="shared" si="53"/>
        <v>1.1229747453944281E-5</v>
      </c>
      <c r="V256" s="29">
        <f t="shared" si="49"/>
        <v>-0.14460454999789363</v>
      </c>
    </row>
    <row r="257" spans="1:22">
      <c r="A257" s="181" t="s">
        <v>912</v>
      </c>
      <c r="B257" s="182" t="s">
        <v>90</v>
      </c>
      <c r="C257" s="183">
        <v>57624.371209999998</v>
      </c>
      <c r="D257" s="183">
        <v>6.9999999999999999E-4</v>
      </c>
      <c r="E257" s="29">
        <f t="shared" si="41"/>
        <v>34674.192684075206</v>
      </c>
      <c r="F257" s="118">
        <f t="shared" si="50"/>
        <v>34674.5</v>
      </c>
      <c r="G257" s="29">
        <f t="shared" si="52"/>
        <v>-0.14222454999980982</v>
      </c>
      <c r="H257" s="29"/>
      <c r="I257" s="29"/>
      <c r="J257" s="29"/>
      <c r="K257" s="29">
        <f t="shared" si="51"/>
        <v>-0.14222454999980982</v>
      </c>
      <c r="L257" s="29"/>
      <c r="M257" s="29"/>
      <c r="N257" s="29"/>
      <c r="O257" s="29">
        <f t="shared" si="42"/>
        <v>-0.14795563153285279</v>
      </c>
      <c r="P257" s="30">
        <f t="shared" si="43"/>
        <v>42605.871209999998</v>
      </c>
      <c r="Q257" s="29">
        <f t="shared" si="44"/>
        <v>3.2845295538386157E-5</v>
      </c>
      <c r="R257" s="4"/>
      <c r="S257" s="32">
        <v>1</v>
      </c>
      <c r="T257" s="29">
        <f t="shared" si="53"/>
        <v>3.2845295538386157E-5</v>
      </c>
      <c r="V257" s="29">
        <f t="shared" si="49"/>
        <v>-0.14222454999980982</v>
      </c>
    </row>
    <row r="258" spans="1:22">
      <c r="A258" s="181" t="s">
        <v>912</v>
      </c>
      <c r="B258" s="182" t="s">
        <v>89</v>
      </c>
      <c r="C258" s="183">
        <v>57633.389629999998</v>
      </c>
      <c r="D258" s="183">
        <v>2.0000000000000001E-4</v>
      </c>
      <c r="E258" s="29">
        <f t="shared" si="41"/>
        <v>34693.679503210813</v>
      </c>
      <c r="F258" s="118">
        <f t="shared" si="50"/>
        <v>34694</v>
      </c>
      <c r="G258" s="29">
        <f t="shared" si="52"/>
        <v>-0.1483245999988867</v>
      </c>
      <c r="H258" s="29"/>
      <c r="I258" s="29"/>
      <c r="J258" s="29"/>
      <c r="K258" s="29">
        <f t="shared" si="51"/>
        <v>-0.1483245999988867</v>
      </c>
      <c r="L258" s="29"/>
      <c r="M258" s="29"/>
      <c r="N258" s="29"/>
      <c r="O258" s="29">
        <f t="shared" si="42"/>
        <v>-0.14808079678138533</v>
      </c>
      <c r="P258" s="30">
        <f t="shared" si="43"/>
        <v>42614.889629999998</v>
      </c>
      <c r="Q258" s="29">
        <f t="shared" si="44"/>
        <v>5.9440008864017848E-8</v>
      </c>
      <c r="R258" s="4"/>
      <c r="S258" s="32">
        <v>1</v>
      </c>
      <c r="T258" s="29">
        <f t="shared" si="53"/>
        <v>5.9440008864017848E-8</v>
      </c>
      <c r="V258" s="29">
        <f t="shared" si="49"/>
        <v>-0.1483245999988867</v>
      </c>
    </row>
    <row r="259" spans="1:22">
      <c r="A259" s="180" t="s">
        <v>911</v>
      </c>
      <c r="B259" s="178" t="s">
        <v>90</v>
      </c>
      <c r="C259" s="179">
        <v>57693.325819999998</v>
      </c>
      <c r="D259" s="179">
        <v>1.1E-4</v>
      </c>
      <c r="E259" s="29">
        <f t="shared" si="41"/>
        <v>34823.18840767604</v>
      </c>
      <c r="F259" s="118">
        <f t="shared" si="50"/>
        <v>34823.5</v>
      </c>
      <c r="G259" s="29">
        <f t="shared" si="52"/>
        <v>-0.14420365000114543</v>
      </c>
      <c r="H259" s="29"/>
      <c r="I259" s="29"/>
      <c r="J259" s="29"/>
      <c r="K259" s="29">
        <f t="shared" si="51"/>
        <v>-0.14420365000114543</v>
      </c>
      <c r="L259" s="29"/>
      <c r="M259" s="29"/>
      <c r="N259" s="29"/>
      <c r="O259" s="29">
        <f t="shared" si="42"/>
        <v>-0.14891295826737355</v>
      </c>
      <c r="P259" s="30">
        <f t="shared" si="43"/>
        <v>42674.825819999998</v>
      </c>
      <c r="Q259" s="29">
        <f t="shared" si="44"/>
        <v>2.2177584346364487E-5</v>
      </c>
      <c r="R259" s="4"/>
      <c r="S259" s="32">
        <v>1</v>
      </c>
      <c r="T259" s="29">
        <f t="shared" si="53"/>
        <v>2.2177584346364487E-5</v>
      </c>
      <c r="V259" s="29">
        <f t="shared" si="49"/>
        <v>-0.14420365000114543</v>
      </c>
    </row>
    <row r="260" spans="1:22">
      <c r="A260" s="189" t="s">
        <v>2</v>
      </c>
      <c r="B260" s="190" t="s">
        <v>89</v>
      </c>
      <c r="C260" s="184">
        <v>57699.567799999997</v>
      </c>
      <c r="D260" s="184">
        <v>2.0000000000000001E-4</v>
      </c>
      <c r="E260" s="29">
        <f t="shared" si="41"/>
        <v>34836.675951537167</v>
      </c>
      <c r="F260" s="118">
        <f t="shared" si="50"/>
        <v>34837</v>
      </c>
      <c r="G260" s="29">
        <f t="shared" si="52"/>
        <v>-0.14996830000018235</v>
      </c>
      <c r="H260" s="29"/>
      <c r="I260" s="29"/>
      <c r="J260" s="29"/>
      <c r="K260" s="29">
        <f t="shared" si="51"/>
        <v>-0.14996830000018235</v>
      </c>
      <c r="L260" s="29"/>
      <c r="M260" s="29"/>
      <c r="N260" s="29"/>
      <c r="O260" s="29">
        <f t="shared" si="42"/>
        <v>-0.14899980232474205</v>
      </c>
      <c r="P260" s="30">
        <f t="shared" si="43"/>
        <v>42681.067799999997</v>
      </c>
      <c r="Q260" s="29">
        <f t="shared" si="44"/>
        <v>9.3798774733326393E-7</v>
      </c>
      <c r="R260" s="4"/>
      <c r="S260" s="32">
        <v>1</v>
      </c>
      <c r="T260" s="29">
        <f t="shared" si="53"/>
        <v>9.3798774733326393E-7</v>
      </c>
      <c r="V260" s="29">
        <f t="shared" si="49"/>
        <v>-0.14996830000018235</v>
      </c>
    </row>
    <row r="261" spans="1:22">
      <c r="A261" s="181" t="s">
        <v>912</v>
      </c>
      <c r="B261" s="182" t="s">
        <v>89</v>
      </c>
      <c r="C261" s="183">
        <v>57699.567949999997</v>
      </c>
      <c r="D261" s="183">
        <v>2.9999999999999997E-4</v>
      </c>
      <c r="E261" s="29">
        <f t="shared" si="41"/>
        <v>34836.676275654128</v>
      </c>
      <c r="F261" s="118">
        <f t="shared" si="50"/>
        <v>34837</v>
      </c>
      <c r="G261" s="29">
        <f t="shared" si="52"/>
        <v>-0.14981830000033369</v>
      </c>
      <c r="H261" s="29"/>
      <c r="I261" s="29"/>
      <c r="J261" s="29"/>
      <c r="K261" s="29">
        <f t="shared" si="51"/>
        <v>-0.14981830000033369</v>
      </c>
      <c r="L261" s="29"/>
      <c r="M261" s="29"/>
      <c r="N261" s="29"/>
      <c r="O261" s="29">
        <f t="shared" si="42"/>
        <v>-0.14899980232474205</v>
      </c>
      <c r="P261" s="30">
        <f t="shared" si="43"/>
        <v>42681.067949999997</v>
      </c>
      <c r="Q261" s="29">
        <f t="shared" si="44"/>
        <v>6.6993844494891677E-7</v>
      </c>
      <c r="R261" s="4"/>
      <c r="S261" s="32">
        <v>1</v>
      </c>
      <c r="T261" s="29">
        <f t="shared" si="53"/>
        <v>6.6993844494891677E-7</v>
      </c>
      <c r="V261" s="29">
        <f t="shared" si="49"/>
        <v>-0.14981830000033369</v>
      </c>
    </row>
    <row r="262" spans="1:22">
      <c r="A262" s="181" t="s">
        <v>0</v>
      </c>
      <c r="B262" s="191" t="s">
        <v>89</v>
      </c>
      <c r="C262" s="192">
        <v>57973.540399999998</v>
      </c>
      <c r="D262" s="192">
        <v>5.0000000000000001E-4</v>
      </c>
      <c r="E262" s="29">
        <f t="shared" si="41"/>
        <v>35428.670392283078</v>
      </c>
      <c r="F262" s="118">
        <f t="shared" si="50"/>
        <v>35429</v>
      </c>
      <c r="G262" s="29">
        <f t="shared" si="52"/>
        <v>-0.152541100003873</v>
      </c>
      <c r="H262" s="29"/>
      <c r="I262" s="29"/>
      <c r="J262" s="29"/>
      <c r="K262" s="29">
        <f t="shared" si="51"/>
        <v>-0.152541100003873</v>
      </c>
      <c r="L262" s="29"/>
      <c r="M262" s="29"/>
      <c r="N262" s="29"/>
      <c r="O262" s="29">
        <f t="shared" si="42"/>
        <v>-0.15282546072426112</v>
      </c>
      <c r="P262" s="30">
        <f t="shared" si="43"/>
        <v>42955.040399999998</v>
      </c>
      <c r="Q262" s="29">
        <f t="shared" si="44"/>
        <v>8.0861019299651446E-8</v>
      </c>
      <c r="R262" s="4"/>
      <c r="S262" s="32">
        <v>1</v>
      </c>
      <c r="T262" s="29">
        <f t="shared" si="53"/>
        <v>8.0861019299651446E-8</v>
      </c>
      <c r="V262" s="29">
        <f t="shared" si="49"/>
        <v>-0.152541100003873</v>
      </c>
    </row>
    <row r="263" spans="1:22">
      <c r="A263" s="166" t="s">
        <v>915</v>
      </c>
      <c r="B263" s="198" t="s">
        <v>89</v>
      </c>
      <c r="C263" s="199">
        <v>58043.422549999785</v>
      </c>
      <c r="D263" s="199">
        <v>1E-4</v>
      </c>
      <c r="E263" s="29">
        <f t="shared" si="41"/>
        <v>35579.670325514526</v>
      </c>
      <c r="F263" s="118">
        <f t="shared" si="50"/>
        <v>35580</v>
      </c>
      <c r="G263" s="29">
        <f t="shared" si="52"/>
        <v>-0.15257200021005701</v>
      </c>
      <c r="H263" s="29"/>
      <c r="I263" s="29"/>
      <c r="J263" s="29"/>
      <c r="K263" s="29">
        <f t="shared" si="51"/>
        <v>-0.15257200021005701</v>
      </c>
      <c r="L263" s="29"/>
      <c r="M263" s="29"/>
      <c r="N263" s="29"/>
      <c r="O263" s="29">
        <f t="shared" si="42"/>
        <v>-0.15380670363783208</v>
      </c>
      <c r="P263" s="30">
        <f t="shared" si="43"/>
        <v>43024.922549999785</v>
      </c>
      <c r="Q263" s="29">
        <f t="shared" si="44"/>
        <v>1.5244925545595051E-6</v>
      </c>
      <c r="R263" s="4"/>
      <c r="S263" s="32">
        <v>1</v>
      </c>
      <c r="T263" s="29">
        <f t="shared" si="53"/>
        <v>1.5244925545595051E-6</v>
      </c>
      <c r="V263" s="29">
        <f t="shared" si="49"/>
        <v>-0.15257200021005701</v>
      </c>
    </row>
    <row r="264" spans="1:22">
      <c r="A264" s="193" t="s">
        <v>914</v>
      </c>
      <c r="B264" s="194" t="s">
        <v>90</v>
      </c>
      <c r="C264" s="195">
        <v>58306.520830000001</v>
      </c>
      <c r="D264" s="195">
        <v>8.0000000000000007E-5</v>
      </c>
      <c r="E264" s="29">
        <f t="shared" si="41"/>
        <v>36148.167756023773</v>
      </c>
      <c r="F264" s="118">
        <f t="shared" si="50"/>
        <v>36148.5</v>
      </c>
      <c r="G264" s="29">
        <f t="shared" si="52"/>
        <v>-0.1537611499952618</v>
      </c>
      <c r="H264" s="29"/>
      <c r="I264" s="29"/>
      <c r="J264" s="29"/>
      <c r="K264" s="29">
        <f t="shared" si="51"/>
        <v>-0.1537611499952618</v>
      </c>
      <c r="L264" s="29"/>
      <c r="M264" s="29"/>
      <c r="N264" s="29"/>
      <c r="O264" s="29">
        <f t="shared" si="42"/>
        <v>-0.15752082458940508</v>
      </c>
      <c r="P264" s="30">
        <f t="shared" si="43"/>
        <v>43288.020830000001</v>
      </c>
      <c r="Q264" s="29">
        <f t="shared" si="44"/>
        <v>1.4135153053846443E-5</v>
      </c>
      <c r="R264" s="4"/>
      <c r="S264" s="32">
        <v>1</v>
      </c>
      <c r="T264" s="29">
        <f t="shared" si="53"/>
        <v>1.4135153053846443E-5</v>
      </c>
      <c r="V264" s="29">
        <f t="shared" si="49"/>
        <v>-0.1537611499952618</v>
      </c>
    </row>
    <row r="265" spans="1:22">
      <c r="A265" s="164" t="s">
        <v>914</v>
      </c>
      <c r="B265" s="196" t="s">
        <v>90</v>
      </c>
      <c r="C265" s="197">
        <v>58306.520830000001</v>
      </c>
      <c r="D265" s="197">
        <v>8.0000000000000007E-5</v>
      </c>
      <c r="E265" s="29">
        <f t="shared" si="41"/>
        <v>36148.167756023773</v>
      </c>
      <c r="F265" s="118">
        <f t="shared" si="50"/>
        <v>36148.5</v>
      </c>
      <c r="G265" s="29">
        <f t="shared" si="52"/>
        <v>-0.1537611499952618</v>
      </c>
      <c r="H265" s="29"/>
      <c r="I265" s="29"/>
      <c r="J265" s="29"/>
      <c r="K265" s="29">
        <f t="shared" si="51"/>
        <v>-0.1537611499952618</v>
      </c>
      <c r="L265" s="29"/>
      <c r="M265" s="29"/>
      <c r="N265" s="29"/>
      <c r="O265" s="29">
        <f t="shared" si="42"/>
        <v>-0.15752082458940508</v>
      </c>
      <c r="P265" s="30">
        <f t="shared" si="43"/>
        <v>43288.020830000001</v>
      </c>
      <c r="Q265" s="29">
        <f t="shared" si="44"/>
        <v>1.4135153053846443E-5</v>
      </c>
      <c r="R265" s="4"/>
      <c r="S265" s="32">
        <v>1</v>
      </c>
      <c r="T265" s="29">
        <f t="shared" si="53"/>
        <v>1.4135153053846443E-5</v>
      </c>
      <c r="V265" s="29">
        <f t="shared" si="49"/>
        <v>-0.1537611499952618</v>
      </c>
    </row>
    <row r="266" spans="1:22">
      <c r="A266" s="193" t="s">
        <v>914</v>
      </c>
      <c r="B266" s="194" t="s">
        <v>90</v>
      </c>
      <c r="C266" s="195">
        <v>58357.427649999998</v>
      </c>
      <c r="D266" s="195">
        <v>1.9000000000000001E-4</v>
      </c>
      <c r="E266" s="29">
        <f t="shared" si="41"/>
        <v>36258.166180815344</v>
      </c>
      <c r="F266" s="118">
        <f t="shared" si="50"/>
        <v>36258.5</v>
      </c>
      <c r="G266" s="29">
        <f t="shared" si="52"/>
        <v>-0.15449015000194777</v>
      </c>
      <c r="H266" s="29"/>
      <c r="I266" s="29"/>
      <c r="J266" s="29"/>
      <c r="K266" s="29">
        <f t="shared" si="51"/>
        <v>-0.15449015000194777</v>
      </c>
      <c r="L266" s="29"/>
      <c r="M266" s="29"/>
      <c r="N266" s="29"/>
      <c r="O266" s="29">
        <f t="shared" si="42"/>
        <v>-0.15824309587195837</v>
      </c>
      <c r="P266" s="30">
        <f t="shared" si="43"/>
        <v>43338.927649999998</v>
      </c>
      <c r="Q266" s="29">
        <f t="shared" si="44"/>
        <v>1.408460270322961E-5</v>
      </c>
      <c r="R266" s="4"/>
      <c r="S266" s="32">
        <v>1</v>
      </c>
      <c r="T266" s="29">
        <f t="shared" si="53"/>
        <v>1.408460270322961E-5</v>
      </c>
      <c r="V266" s="29">
        <f t="shared" si="49"/>
        <v>-0.15449015000194777</v>
      </c>
    </row>
    <row r="267" spans="1:22">
      <c r="A267" s="164" t="s">
        <v>914</v>
      </c>
      <c r="B267" s="196" t="s">
        <v>90</v>
      </c>
      <c r="C267" s="197">
        <v>58357.427649999998</v>
      </c>
      <c r="D267" s="197">
        <v>1.9000000000000001E-4</v>
      </c>
      <c r="E267" s="29">
        <f t="shared" si="41"/>
        <v>36258.166180815344</v>
      </c>
      <c r="F267" s="118">
        <f t="shared" si="50"/>
        <v>36258.5</v>
      </c>
      <c r="G267" s="29">
        <f t="shared" si="52"/>
        <v>-0.15449015000194777</v>
      </c>
      <c r="H267" s="29"/>
      <c r="I267" s="29"/>
      <c r="J267" s="29"/>
      <c r="K267" s="29">
        <f t="shared" si="51"/>
        <v>-0.15449015000194777</v>
      </c>
      <c r="L267" s="29"/>
      <c r="M267" s="29"/>
      <c r="N267" s="29"/>
      <c r="O267" s="29">
        <f t="shared" si="42"/>
        <v>-0.15824309587195837</v>
      </c>
      <c r="P267" s="30">
        <f t="shared" si="43"/>
        <v>43338.927649999998</v>
      </c>
      <c r="Q267" s="29">
        <f t="shared" si="44"/>
        <v>1.408460270322961E-5</v>
      </c>
      <c r="R267" s="4"/>
      <c r="S267" s="32">
        <v>1</v>
      </c>
      <c r="T267" s="29">
        <f t="shared" si="53"/>
        <v>1.408460270322961E-5</v>
      </c>
      <c r="V267" s="29">
        <f t="shared" si="49"/>
        <v>-0.15449015000194777</v>
      </c>
    </row>
    <row r="268" spans="1:22">
      <c r="A268" s="193" t="s">
        <v>914</v>
      </c>
      <c r="B268" s="194" t="s">
        <v>90</v>
      </c>
      <c r="C268" s="195">
        <v>58403.242850000002</v>
      </c>
      <c r="D268" s="195">
        <v>1.2E-4</v>
      </c>
      <c r="E268" s="29">
        <f t="shared" si="41"/>
        <v>36357.162736316386</v>
      </c>
      <c r="F268" s="118">
        <f t="shared" si="50"/>
        <v>36357.5</v>
      </c>
      <c r="G268" s="29">
        <f t="shared" si="52"/>
        <v>-0.15608424999663839</v>
      </c>
      <c r="H268" s="29"/>
      <c r="I268" s="29"/>
      <c r="J268" s="29"/>
      <c r="K268" s="29">
        <f t="shared" si="51"/>
        <v>-0.15608424999663839</v>
      </c>
      <c r="L268" s="29"/>
      <c r="M268" s="29"/>
      <c r="N268" s="29"/>
      <c r="O268" s="29">
        <f t="shared" si="42"/>
        <v>-0.15889414357124865</v>
      </c>
      <c r="P268" s="30">
        <f t="shared" si="43"/>
        <v>43384.742850000002</v>
      </c>
      <c r="Q268" s="29">
        <f t="shared" si="44"/>
        <v>7.8955019006360029E-6</v>
      </c>
      <c r="R268" s="4"/>
      <c r="S268" s="32">
        <v>1</v>
      </c>
      <c r="T268" s="29">
        <f t="shared" si="53"/>
        <v>7.8955019006360029E-6</v>
      </c>
      <c r="V268" s="29">
        <f t="shared" si="49"/>
        <v>-0.15608424999663839</v>
      </c>
    </row>
    <row r="269" spans="1:22">
      <c r="A269" s="164" t="s">
        <v>914</v>
      </c>
      <c r="B269" s="196" t="s">
        <v>90</v>
      </c>
      <c r="C269" s="197">
        <v>58403.242850000002</v>
      </c>
      <c r="D269" s="197">
        <v>1.2E-4</v>
      </c>
      <c r="E269" s="29">
        <f t="shared" si="41"/>
        <v>36357.162736316386</v>
      </c>
      <c r="F269" s="118">
        <f t="shared" si="50"/>
        <v>36357.5</v>
      </c>
      <c r="G269" s="29">
        <f t="shared" si="52"/>
        <v>-0.15608424999663839</v>
      </c>
      <c r="H269" s="29"/>
      <c r="I269" s="29"/>
      <c r="J269" s="29"/>
      <c r="K269" s="29">
        <f t="shared" si="51"/>
        <v>-0.15608424999663839</v>
      </c>
      <c r="L269" s="29"/>
      <c r="M269" s="29"/>
      <c r="N269" s="29"/>
      <c r="O269" s="29">
        <f t="shared" si="42"/>
        <v>-0.15889414357124865</v>
      </c>
      <c r="P269" s="30">
        <f t="shared" si="43"/>
        <v>43384.742850000002</v>
      </c>
      <c r="Q269" s="29">
        <f t="shared" si="44"/>
        <v>7.8955019006360029E-6</v>
      </c>
      <c r="R269" s="4"/>
      <c r="S269" s="32">
        <v>1</v>
      </c>
      <c r="T269" s="29">
        <f t="shared" si="53"/>
        <v>7.8955019006360029E-6</v>
      </c>
      <c r="V269" s="29">
        <f t="shared" si="49"/>
        <v>-0.15608424999663839</v>
      </c>
    </row>
    <row r="270" spans="1:22">
      <c r="A270" s="166" t="s">
        <v>916</v>
      </c>
      <c r="B270" s="198" t="s">
        <v>89</v>
      </c>
      <c r="C270" s="199">
        <v>59090.248899999999</v>
      </c>
      <c r="D270" s="199" t="s">
        <v>74</v>
      </c>
      <c r="E270" s="29">
        <f t="shared" si="41"/>
        <v>37841.63148377071</v>
      </c>
      <c r="F270" s="118">
        <f t="shared" si="50"/>
        <v>37842</v>
      </c>
      <c r="G270" s="29">
        <f t="shared" si="52"/>
        <v>-0.17054780000034953</v>
      </c>
      <c r="H270" s="29"/>
      <c r="I270" s="29"/>
      <c r="J270" s="29"/>
      <c r="K270" s="29">
        <f t="shared" si="51"/>
        <v>-0.17054780000034953</v>
      </c>
      <c r="L270" s="29"/>
      <c r="M270" s="29"/>
      <c r="N270" s="29"/>
      <c r="O270" s="29">
        <f t="shared" si="42"/>
        <v>-0.1687705837476311</v>
      </c>
      <c r="P270" s="30">
        <f t="shared" si="43"/>
        <v>44071.748899999999</v>
      </c>
      <c r="Q270" s="29">
        <f t="shared" si="44"/>
        <v>3.1584976089265301E-6</v>
      </c>
      <c r="R270" s="4"/>
      <c r="S270" s="32">
        <v>1</v>
      </c>
      <c r="T270" s="29">
        <f t="shared" si="53"/>
        <v>3.1584976089265301E-6</v>
      </c>
      <c r="V270" s="29">
        <f t="shared" si="49"/>
        <v>-0.17054780000034953</v>
      </c>
    </row>
    <row r="271" spans="1:22">
      <c r="A271" s="201" t="s">
        <v>919</v>
      </c>
      <c r="B271" s="202" t="s">
        <v>89</v>
      </c>
      <c r="C271" s="201">
        <v>59101.355300000003</v>
      </c>
      <c r="D271" s="201">
        <v>8.9999999999999998E-4</v>
      </c>
      <c r="E271" s="29">
        <f t="shared" si="41"/>
        <v>37865.629967767658</v>
      </c>
      <c r="F271" s="118">
        <f t="shared" si="50"/>
        <v>37866</v>
      </c>
      <c r="G271" s="29">
        <f t="shared" si="52"/>
        <v>-0.17124939999484923</v>
      </c>
      <c r="H271" s="29"/>
      <c r="I271" s="29"/>
      <c r="J271" s="29"/>
      <c r="K271" s="29">
        <f t="shared" si="51"/>
        <v>-0.17124939999484923</v>
      </c>
      <c r="L271" s="29"/>
      <c r="M271" s="29"/>
      <c r="N271" s="29"/>
      <c r="O271" s="29">
        <f t="shared" si="42"/>
        <v>-0.16893201269386046</v>
      </c>
      <c r="P271" s="30">
        <f t="shared" si="43"/>
        <v>44082.855300000003</v>
      </c>
      <c r="Q271" s="29">
        <f t="shared" si="44"/>
        <v>5.3702839027839962E-6</v>
      </c>
      <c r="R271" s="4"/>
      <c r="S271" s="32">
        <v>1</v>
      </c>
      <c r="T271" s="29">
        <f t="shared" si="53"/>
        <v>5.3702839027839962E-6</v>
      </c>
      <c r="V271" s="29">
        <f t="shared" si="49"/>
        <v>-0.17124939999484923</v>
      </c>
    </row>
    <row r="272" spans="1:22">
      <c r="A272" s="201" t="s">
        <v>919</v>
      </c>
      <c r="B272" s="202" t="s">
        <v>89</v>
      </c>
      <c r="C272" s="201">
        <v>59101.591500000002</v>
      </c>
      <c r="D272" s="201">
        <v>1.1999999999999999E-3</v>
      </c>
      <c r="E272" s="29">
        <f t="shared" si="41"/>
        <v>37866.140343939966</v>
      </c>
      <c r="F272" s="118">
        <f t="shared" si="50"/>
        <v>37866.5</v>
      </c>
      <c r="G272" s="29">
        <f t="shared" si="52"/>
        <v>-0.16644734999135835</v>
      </c>
      <c r="H272" s="29"/>
      <c r="I272" s="29"/>
      <c r="J272" s="29"/>
      <c r="K272" s="29">
        <f t="shared" si="51"/>
        <v>-0.16644734999135835</v>
      </c>
      <c r="L272" s="29"/>
      <c r="M272" s="29"/>
      <c r="N272" s="29"/>
      <c r="O272" s="29">
        <f t="shared" si="42"/>
        <v>-0.16893537639105055</v>
      </c>
      <c r="P272" s="30">
        <f t="shared" si="43"/>
        <v>44083.091500000002</v>
      </c>
      <c r="Q272" s="29">
        <f t="shared" si="44"/>
        <v>6.1902753655653328E-6</v>
      </c>
      <c r="R272" s="4"/>
      <c r="S272" s="32">
        <v>1</v>
      </c>
      <c r="T272" s="29">
        <f t="shared" si="53"/>
        <v>6.1902753655653328E-6</v>
      </c>
      <c r="V272" s="29">
        <f t="shared" si="49"/>
        <v>-0.16644734999135835</v>
      </c>
    </row>
    <row r="273" spans="1:22">
      <c r="A273" s="166" t="s">
        <v>916</v>
      </c>
      <c r="B273" s="198" t="s">
        <v>89</v>
      </c>
      <c r="C273" s="199">
        <v>59149.028299999998</v>
      </c>
      <c r="D273" s="199" t="s">
        <v>74</v>
      </c>
      <c r="E273" s="29">
        <f t="shared" si="41"/>
        <v>37968.640819851687</v>
      </c>
      <c r="F273" s="118">
        <f t="shared" si="50"/>
        <v>37969</v>
      </c>
      <c r="G273" s="29">
        <f t="shared" si="52"/>
        <v>-0.16622710000228835</v>
      </c>
      <c r="H273" s="29"/>
      <c r="I273" s="29"/>
      <c r="J273" s="29"/>
      <c r="K273" s="29">
        <f t="shared" si="51"/>
        <v>-0.16622710000228835</v>
      </c>
      <c r="L273" s="29"/>
      <c r="M273" s="29"/>
      <c r="N273" s="29"/>
      <c r="O273" s="29">
        <f t="shared" si="42"/>
        <v>-0.16962544636983778</v>
      </c>
      <c r="P273" s="30">
        <f t="shared" si="43"/>
        <v>44130.528299999998</v>
      </c>
      <c r="Q273" s="29">
        <f t="shared" si="44"/>
        <v>1.1548758033836419E-5</v>
      </c>
      <c r="R273" s="4"/>
      <c r="S273" s="32">
        <v>1</v>
      </c>
      <c r="T273" s="29">
        <f t="shared" si="53"/>
        <v>1.1548758033836419E-5</v>
      </c>
      <c r="V273" s="29">
        <f t="shared" si="49"/>
        <v>-0.16622710000228835</v>
      </c>
    </row>
    <row r="274" spans="1:22">
      <c r="A274" s="201" t="s">
        <v>921</v>
      </c>
      <c r="B274" s="202" t="s">
        <v>89</v>
      </c>
      <c r="C274" s="201">
        <v>59182.348999999929</v>
      </c>
      <c r="D274" s="201">
        <v>0.01</v>
      </c>
      <c r="E274" s="29">
        <f t="shared" si="41"/>
        <v>38040.639513011956</v>
      </c>
      <c r="F274" s="118">
        <f t="shared" si="50"/>
        <v>38041</v>
      </c>
      <c r="G274" s="29">
        <f t="shared" si="52"/>
        <v>-0.16683190006733639</v>
      </c>
      <c r="H274" s="29"/>
      <c r="I274" s="29"/>
      <c r="J274" s="29"/>
      <c r="K274" s="29">
        <f t="shared" si="51"/>
        <v>-0.16683190006733639</v>
      </c>
      <c r="L274" s="29"/>
      <c r="M274" s="29"/>
      <c r="N274" s="29"/>
      <c r="O274" s="29">
        <f t="shared" si="42"/>
        <v>-0.17011078782562089</v>
      </c>
      <c r="P274" s="30">
        <f t="shared" si="43"/>
        <v>44163.848999999929</v>
      </c>
      <c r="Q274" s="29">
        <f t="shared" si="44"/>
        <v>1.0751104931427946E-5</v>
      </c>
      <c r="R274" s="4"/>
      <c r="S274" s="32">
        <v>1</v>
      </c>
      <c r="T274" s="29">
        <f t="shared" si="53"/>
        <v>1.0751104931427946E-5</v>
      </c>
      <c r="V274" s="29">
        <f t="shared" si="49"/>
        <v>-0.16683190006733639</v>
      </c>
    </row>
    <row r="275" spans="1:22">
      <c r="A275" s="166" t="s">
        <v>916</v>
      </c>
      <c r="B275" s="198" t="s">
        <v>89</v>
      </c>
      <c r="C275" s="199">
        <v>59194.377999999997</v>
      </c>
      <c r="D275" s="199" t="s">
        <v>917</v>
      </c>
      <c r="E275" s="29">
        <f t="shared" si="41"/>
        <v>38066.631532388252</v>
      </c>
      <c r="F275" s="118">
        <f t="shared" si="50"/>
        <v>38067</v>
      </c>
      <c r="G275" s="29">
        <f t="shared" si="52"/>
        <v>-0.17052529999637045</v>
      </c>
      <c r="H275" s="29"/>
      <c r="I275" s="29"/>
      <c r="J275" s="29"/>
      <c r="K275" s="29">
        <f t="shared" si="51"/>
        <v>-0.17052529999637045</v>
      </c>
      <c r="L275" s="29"/>
      <c r="M275" s="29"/>
      <c r="N275" s="29"/>
      <c r="O275" s="29">
        <f t="shared" si="42"/>
        <v>-0.17028617359986514</v>
      </c>
      <c r="P275" s="30">
        <f t="shared" si="43"/>
        <v>44175.877999999997</v>
      </c>
      <c r="Q275" s="29">
        <f t="shared" si="44"/>
        <v>5.7181433505613292E-8</v>
      </c>
      <c r="R275" s="4"/>
      <c r="S275" s="32">
        <v>1</v>
      </c>
      <c r="T275" s="29">
        <f t="shared" si="53"/>
        <v>5.7181433505613292E-8</v>
      </c>
      <c r="V275" s="29">
        <f t="shared" si="49"/>
        <v>-0.17052529999637045</v>
      </c>
    </row>
    <row r="276" spans="1:22">
      <c r="A276" s="201" t="s">
        <v>918</v>
      </c>
      <c r="B276" s="202" t="s">
        <v>90</v>
      </c>
      <c r="C276" s="201">
        <v>59417.4372</v>
      </c>
      <c r="D276" s="201">
        <v>2.9999999999999997E-4</v>
      </c>
      <c r="E276" s="29">
        <f t="shared" si="41"/>
        <v>38548.613330411965</v>
      </c>
      <c r="F276" s="118">
        <f t="shared" si="50"/>
        <v>38549</v>
      </c>
      <c r="G276" s="29">
        <f t="shared" si="52"/>
        <v>-0.17894909999449737</v>
      </c>
      <c r="H276" s="29"/>
      <c r="I276" s="29"/>
      <c r="J276" s="29"/>
      <c r="K276" s="29">
        <f t="shared" si="51"/>
        <v>-0.17894909999449737</v>
      </c>
      <c r="L276" s="29"/>
      <c r="M276" s="29"/>
      <c r="N276" s="29"/>
      <c r="O276" s="29">
        <f t="shared" si="42"/>
        <v>-0.17354943191876385</v>
      </c>
      <c r="P276" s="30">
        <f t="shared" si="43"/>
        <v>44398.9372</v>
      </c>
      <c r="Q276" s="29">
        <f t="shared" si="44"/>
        <v>2.9156415328095809E-5</v>
      </c>
      <c r="R276" s="4"/>
      <c r="S276" s="32">
        <v>1</v>
      </c>
      <c r="T276" s="29">
        <f t="shared" si="53"/>
        <v>2.9156415328095809E-5</v>
      </c>
      <c r="V276" s="29">
        <f t="shared" ref="V276:V281" si="54">G276+R276</f>
        <v>-0.17894909999449737</v>
      </c>
    </row>
    <row r="277" spans="1:22">
      <c r="A277" s="201" t="s">
        <v>919</v>
      </c>
      <c r="B277" s="202" t="s">
        <v>89</v>
      </c>
      <c r="C277" s="201">
        <v>59441.505700000002</v>
      </c>
      <c r="D277" s="201">
        <v>1.1000000000000001E-3</v>
      </c>
      <c r="E277" s="29">
        <f t="shared" si="41"/>
        <v>38600.620057351422</v>
      </c>
      <c r="F277" s="118">
        <f t="shared" si="50"/>
        <v>38601</v>
      </c>
      <c r="G277" s="29">
        <f t="shared" si="52"/>
        <v>-0.17583590000140248</v>
      </c>
      <c r="H277" s="29"/>
      <c r="I277" s="29"/>
      <c r="J277" s="29"/>
      <c r="K277" s="29">
        <f t="shared" si="51"/>
        <v>-0.17583590000140248</v>
      </c>
      <c r="L277" s="29"/>
      <c r="M277" s="29"/>
      <c r="N277" s="29"/>
      <c r="O277" s="29">
        <f t="shared" si="42"/>
        <v>-0.17390283147372207</v>
      </c>
      <c r="P277" s="30">
        <f t="shared" si="43"/>
        <v>44423.005700000002</v>
      </c>
      <c r="Q277" s="29">
        <f t="shared" si="44"/>
        <v>3.7367539327085055E-6</v>
      </c>
      <c r="R277" s="4"/>
      <c r="S277" s="32">
        <v>1</v>
      </c>
      <c r="T277" s="29">
        <f t="shared" si="53"/>
        <v>3.7367539327085055E-6</v>
      </c>
      <c r="V277" s="29">
        <f t="shared" si="54"/>
        <v>-0.17583590000140248</v>
      </c>
    </row>
    <row r="278" spans="1:22">
      <c r="A278" s="201" t="s">
        <v>919</v>
      </c>
      <c r="B278" s="202" t="s">
        <v>89</v>
      </c>
      <c r="C278" s="201">
        <v>59465.344299999997</v>
      </c>
      <c r="D278" s="201">
        <v>1.9E-3</v>
      </c>
      <c r="E278" s="29">
        <f t="shared" si="41"/>
        <v>38652.130021030869</v>
      </c>
      <c r="F278" s="118">
        <f t="shared" si="50"/>
        <v>38652.5</v>
      </c>
      <c r="G278" s="29">
        <f t="shared" si="52"/>
        <v>-0.17122474999632686</v>
      </c>
      <c r="H278" s="29"/>
      <c r="I278" s="29"/>
      <c r="J278" s="29"/>
      <c r="K278" s="29">
        <f t="shared" si="51"/>
        <v>-0.17122474999632686</v>
      </c>
      <c r="L278" s="29"/>
      <c r="M278" s="29"/>
      <c r="N278" s="29"/>
      <c r="O278" s="29">
        <f t="shared" si="42"/>
        <v>-0.17425309148127427</v>
      </c>
      <c r="P278" s="30">
        <f t="shared" si="43"/>
        <v>44446.844299999997</v>
      </c>
      <c r="Q278" s="29">
        <f t="shared" si="44"/>
        <v>9.1708521494534571E-6</v>
      </c>
      <c r="R278" s="4"/>
      <c r="S278" s="32">
        <v>1</v>
      </c>
      <c r="T278" s="29">
        <f t="shared" si="53"/>
        <v>9.1708521494534571E-6</v>
      </c>
      <c r="V278" s="29">
        <f t="shared" si="54"/>
        <v>-0.17122474999632686</v>
      </c>
    </row>
    <row r="279" spans="1:22">
      <c r="A279" s="201" t="s">
        <v>919</v>
      </c>
      <c r="B279" s="202" t="s">
        <v>89</v>
      </c>
      <c r="C279" s="201">
        <v>59465.569100000001</v>
      </c>
      <c r="D279" s="201">
        <v>6.9999999999999999E-4</v>
      </c>
      <c r="E279" s="29">
        <f t="shared" si="41"/>
        <v>38652.615764314251</v>
      </c>
      <c r="F279" s="118">
        <f t="shared" si="50"/>
        <v>38653</v>
      </c>
      <c r="G279" s="29">
        <f t="shared" si="52"/>
        <v>-0.17782269999588607</v>
      </c>
      <c r="H279" s="29"/>
      <c r="I279" s="29"/>
      <c r="J279" s="29"/>
      <c r="K279" s="29">
        <f t="shared" si="51"/>
        <v>-0.17782269999588607</v>
      </c>
      <c r="L279" s="29"/>
      <c r="M279" s="29"/>
      <c r="N279" s="29"/>
      <c r="O279" s="29">
        <f t="shared" si="42"/>
        <v>-0.17425649332491144</v>
      </c>
      <c r="P279" s="30">
        <f t="shared" si="43"/>
        <v>44447.069100000001</v>
      </c>
      <c r="Q279" s="29">
        <f t="shared" si="44"/>
        <v>1.271783002010392E-5</v>
      </c>
      <c r="R279" s="4"/>
      <c r="S279" s="32">
        <v>1</v>
      </c>
      <c r="T279" s="29">
        <f t="shared" si="53"/>
        <v>1.271783002010392E-5</v>
      </c>
      <c r="V279" s="29">
        <f t="shared" si="54"/>
        <v>-0.17782269999588607</v>
      </c>
    </row>
    <row r="280" spans="1:22">
      <c r="A280" s="205" t="s">
        <v>920</v>
      </c>
      <c r="B280" s="202" t="s">
        <v>89</v>
      </c>
      <c r="C280" s="204">
        <v>59504.445099999997</v>
      </c>
      <c r="D280" s="203">
        <v>4.0000000000000002E-4</v>
      </c>
      <c r="E280" s="29">
        <f t="shared" si="41"/>
        <v>38736.618237110568</v>
      </c>
      <c r="F280" s="118">
        <f t="shared" si="50"/>
        <v>38737</v>
      </c>
      <c r="G280" s="29">
        <f t="shared" si="52"/>
        <v>-0.17667830000573304</v>
      </c>
      <c r="H280" s="29"/>
      <c r="I280" s="29"/>
      <c r="J280" s="29"/>
      <c r="K280" s="29">
        <f t="shared" si="51"/>
        <v>-0.17667830000573304</v>
      </c>
      <c r="L280" s="29"/>
      <c r="M280" s="29"/>
      <c r="N280" s="29"/>
      <c r="O280" s="29">
        <f t="shared" si="42"/>
        <v>-0.17482834731975883</v>
      </c>
      <c r="P280" s="30">
        <f t="shared" si="43"/>
        <v>44485.945099999997</v>
      </c>
      <c r="Q280" s="29">
        <f t="shared" si="44"/>
        <v>3.4223249403431937E-6</v>
      </c>
      <c r="R280" s="4"/>
      <c r="S280" s="32">
        <v>1</v>
      </c>
      <c r="T280" s="29">
        <f t="shared" si="53"/>
        <v>3.4223249403431937E-6</v>
      </c>
      <c r="V280" s="29">
        <f t="shared" si="54"/>
        <v>-0.17667830000573304</v>
      </c>
    </row>
    <row r="281" spans="1:22">
      <c r="A281" s="201" t="s">
        <v>919</v>
      </c>
      <c r="B281" s="202" t="s">
        <v>89</v>
      </c>
      <c r="C281" s="201">
        <v>59504.445200000002</v>
      </c>
      <c r="D281" s="201">
        <v>8.9999999999999998E-4</v>
      </c>
      <c r="E281" s="29">
        <f t="shared" si="41"/>
        <v>38736.618453188552</v>
      </c>
      <c r="F281" s="118">
        <f t="shared" ref="F281:F312" si="55">ROUND(2*E281,0)/2+0.5</f>
        <v>38737</v>
      </c>
      <c r="G281" s="29">
        <f t="shared" si="52"/>
        <v>-0.17657830000098329</v>
      </c>
      <c r="H281" s="29"/>
      <c r="I281" s="29"/>
      <c r="J281" s="29"/>
      <c r="K281" s="29">
        <f t="shared" si="51"/>
        <v>-0.17657830000098329</v>
      </c>
      <c r="L281" s="29"/>
      <c r="M281" s="29"/>
      <c r="N281" s="29"/>
      <c r="O281" s="29">
        <f t="shared" si="42"/>
        <v>-0.17482834731975883</v>
      </c>
      <c r="P281" s="30">
        <f t="shared" si="43"/>
        <v>44485.945200000002</v>
      </c>
      <c r="Q281" s="29">
        <f t="shared" si="44"/>
        <v>3.0623343865246932E-6</v>
      </c>
      <c r="R281" s="4"/>
      <c r="S281" s="32">
        <v>1</v>
      </c>
      <c r="T281" s="29">
        <f t="shared" si="53"/>
        <v>3.0623343865246932E-6</v>
      </c>
      <c r="V281" s="29">
        <f t="shared" si="54"/>
        <v>-0.17657830000098329</v>
      </c>
    </row>
    <row r="282" spans="1:22">
      <c r="A282" s="31"/>
      <c r="B282" s="120"/>
      <c r="C282" s="22"/>
      <c r="D282" s="22"/>
      <c r="R282" s="4"/>
      <c r="S282" s="32"/>
      <c r="T282" s="29"/>
    </row>
    <row r="283" spans="1:22">
      <c r="A283" s="31"/>
      <c r="B283" s="120"/>
      <c r="C283" s="22"/>
      <c r="D283" s="22"/>
      <c r="R283" s="4"/>
      <c r="S283" s="32"/>
      <c r="T283" s="29"/>
    </row>
    <row r="284" spans="1:22">
      <c r="A284" s="31"/>
      <c r="B284" s="120"/>
      <c r="C284" s="22"/>
      <c r="D284" s="22"/>
      <c r="R284" s="4"/>
      <c r="S284" s="32"/>
      <c r="T284" s="29"/>
    </row>
    <row r="285" spans="1:22">
      <c r="A285" s="31"/>
      <c r="B285" s="120"/>
      <c r="C285" s="22"/>
      <c r="D285" s="22"/>
      <c r="R285" s="4"/>
      <c r="S285" s="32"/>
      <c r="T285" s="29"/>
    </row>
    <row r="286" spans="1:22">
      <c r="A286" s="31"/>
      <c r="B286" s="120"/>
      <c r="C286" s="22"/>
      <c r="D286" s="22"/>
      <c r="R286" s="4"/>
      <c r="S286" s="32"/>
      <c r="T286" s="29"/>
    </row>
    <row r="287" spans="1:22">
      <c r="A287" s="31"/>
      <c r="B287" s="120"/>
      <c r="C287" s="22"/>
      <c r="D287" s="22"/>
      <c r="R287" s="4"/>
      <c r="S287" s="32"/>
      <c r="T287" s="29"/>
    </row>
    <row r="288" spans="1:22">
      <c r="A288" s="31"/>
      <c r="B288" s="120"/>
      <c r="C288" s="22"/>
      <c r="D288" s="22"/>
      <c r="R288" s="4"/>
      <c r="S288" s="32"/>
      <c r="T288" s="29"/>
    </row>
    <row r="289" spans="1:20">
      <c r="A289" s="31"/>
      <c r="B289" s="120"/>
      <c r="C289" s="22"/>
      <c r="D289" s="22"/>
      <c r="R289" s="4"/>
      <c r="S289" s="32"/>
      <c r="T289" s="29"/>
    </row>
    <row r="290" spans="1:20">
      <c r="A290" s="31"/>
      <c r="B290" s="120"/>
      <c r="C290" s="22"/>
      <c r="D290" s="22"/>
      <c r="R290" s="4"/>
      <c r="S290" s="32"/>
      <c r="T290" s="29"/>
    </row>
    <row r="291" spans="1:20">
      <c r="A291" s="31"/>
      <c r="B291" s="120"/>
      <c r="C291" s="22"/>
      <c r="D291" s="22"/>
      <c r="R291" s="4"/>
      <c r="S291" s="32"/>
      <c r="T291" s="29"/>
    </row>
    <row r="292" spans="1:20">
      <c r="A292" s="31"/>
      <c r="B292" s="120"/>
      <c r="C292" s="22"/>
      <c r="D292" s="22"/>
      <c r="R292" s="4"/>
      <c r="S292" s="32"/>
      <c r="T292" s="29"/>
    </row>
    <row r="293" spans="1:20">
      <c r="A293" s="31"/>
      <c r="B293" s="120"/>
      <c r="C293" s="22"/>
      <c r="D293" s="22"/>
      <c r="R293" s="4"/>
      <c r="S293" s="32"/>
      <c r="T293" s="29"/>
    </row>
    <row r="294" spans="1:20">
      <c r="A294" s="31"/>
      <c r="B294" s="120"/>
      <c r="C294" s="22"/>
      <c r="D294" s="22"/>
      <c r="R294" s="4"/>
      <c r="S294" s="32"/>
      <c r="T294" s="29"/>
    </row>
    <row r="295" spans="1:20">
      <c r="A295" s="31"/>
      <c r="B295" s="120"/>
      <c r="C295" s="22"/>
      <c r="D295" s="22"/>
      <c r="R295" s="4"/>
      <c r="S295" s="32"/>
      <c r="T295" s="29"/>
    </row>
    <row r="296" spans="1:20">
      <c r="A296" s="31"/>
      <c r="B296" s="120"/>
      <c r="C296" s="22"/>
      <c r="D296" s="22"/>
      <c r="R296" s="4"/>
      <c r="S296" s="32"/>
      <c r="T296" s="29"/>
    </row>
    <row r="297" spans="1:20">
      <c r="A297" s="31"/>
      <c r="B297" s="120"/>
      <c r="C297" s="22"/>
      <c r="D297" s="22"/>
      <c r="R297" s="4"/>
      <c r="S297" s="32"/>
      <c r="T297" s="29"/>
    </row>
    <row r="298" spans="1:20">
      <c r="A298" s="31"/>
      <c r="B298" s="120"/>
      <c r="C298" s="22"/>
      <c r="D298" s="22"/>
      <c r="R298" s="4"/>
      <c r="S298" s="32"/>
      <c r="T298" s="29"/>
    </row>
    <row r="299" spans="1:20">
      <c r="A299" s="31"/>
      <c r="B299" s="120"/>
      <c r="C299" s="22"/>
      <c r="D299" s="22"/>
      <c r="R299" s="4"/>
      <c r="S299" s="32"/>
      <c r="T299" s="29"/>
    </row>
    <row r="300" spans="1:20">
      <c r="A300" s="31"/>
      <c r="B300" s="120"/>
      <c r="C300" s="22"/>
      <c r="D300" s="22"/>
      <c r="R300" s="4"/>
      <c r="S300" s="32"/>
      <c r="T300" s="29"/>
    </row>
    <row r="301" spans="1:20">
      <c r="A301" s="31"/>
      <c r="B301" s="120"/>
      <c r="C301" s="22"/>
      <c r="D301" s="22"/>
      <c r="R301" s="4"/>
      <c r="S301" s="32"/>
      <c r="T301" s="29"/>
    </row>
    <row r="302" spans="1:20">
      <c r="A302" s="31"/>
      <c r="B302" s="120"/>
      <c r="C302" s="22"/>
      <c r="D302" s="22"/>
      <c r="R302" s="4"/>
      <c r="S302" s="32"/>
      <c r="T302" s="29"/>
    </row>
    <row r="303" spans="1:20">
      <c r="A303" s="31"/>
      <c r="B303" s="120"/>
      <c r="C303" s="22"/>
      <c r="D303" s="22"/>
      <c r="R303" s="4"/>
      <c r="S303" s="32"/>
      <c r="T303" s="29"/>
    </row>
    <row r="304" spans="1:20">
      <c r="A304" s="31"/>
      <c r="B304" s="120"/>
      <c r="C304" s="22"/>
      <c r="D304" s="22"/>
      <c r="R304" s="4"/>
      <c r="S304" s="32"/>
      <c r="T304" s="29"/>
    </row>
    <row r="305" spans="1:20">
      <c r="A305" s="31"/>
      <c r="B305" s="120"/>
      <c r="C305" s="22"/>
      <c r="D305" s="22"/>
      <c r="R305" s="4"/>
      <c r="S305" s="32"/>
      <c r="T305" s="29"/>
    </row>
    <row r="306" spans="1:20">
      <c r="A306" s="31"/>
      <c r="B306" s="120"/>
      <c r="C306" s="22"/>
      <c r="D306" s="22"/>
      <c r="R306" s="4"/>
      <c r="S306" s="32"/>
      <c r="T306" s="29"/>
    </row>
    <row r="307" spans="1:20">
      <c r="A307" s="31"/>
      <c r="B307" s="120"/>
      <c r="C307" s="22"/>
      <c r="D307" s="22"/>
      <c r="R307" s="4"/>
      <c r="S307" s="32"/>
      <c r="T307" s="29"/>
    </row>
    <row r="308" spans="1:20">
      <c r="A308" s="31"/>
      <c r="B308" s="120"/>
      <c r="C308" s="22"/>
      <c r="D308" s="22"/>
      <c r="R308" s="4"/>
      <c r="S308" s="32"/>
      <c r="T308" s="29"/>
    </row>
    <row r="309" spans="1:20">
      <c r="A309" s="31"/>
      <c r="B309" s="120"/>
      <c r="C309" s="22"/>
      <c r="D309" s="22"/>
      <c r="R309" s="4"/>
      <c r="S309" s="32"/>
      <c r="T309" s="29"/>
    </row>
    <row r="310" spans="1:20">
      <c r="A310" s="31"/>
      <c r="B310" s="120"/>
      <c r="C310" s="22"/>
      <c r="D310" s="22"/>
      <c r="R310" s="4"/>
      <c r="S310" s="32"/>
      <c r="T310" s="29"/>
    </row>
    <row r="311" spans="1:20">
      <c r="A311" s="31"/>
      <c r="B311" s="120"/>
      <c r="C311" s="22"/>
      <c r="D311" s="22"/>
      <c r="R311" s="4"/>
      <c r="S311" s="32"/>
      <c r="T311" s="29"/>
    </row>
    <row r="312" spans="1:20">
      <c r="A312" s="31"/>
      <c r="B312" s="120"/>
      <c r="C312" s="22"/>
      <c r="D312" s="22"/>
      <c r="R312" s="4"/>
      <c r="S312" s="32"/>
      <c r="T312" s="29"/>
    </row>
    <row r="313" spans="1:20">
      <c r="A313" s="31"/>
      <c r="B313" s="120"/>
      <c r="C313" s="22"/>
      <c r="D313" s="22"/>
      <c r="R313" s="4"/>
      <c r="S313" s="32"/>
      <c r="T313" s="29"/>
    </row>
    <row r="314" spans="1:20">
      <c r="A314" s="31"/>
      <c r="B314" s="120"/>
      <c r="C314" s="22"/>
      <c r="D314" s="22"/>
      <c r="R314" s="4"/>
      <c r="S314" s="32"/>
      <c r="T314" s="29"/>
    </row>
    <row r="315" spans="1:20">
      <c r="A315" s="31"/>
      <c r="B315" s="120"/>
      <c r="C315" s="22"/>
      <c r="D315" s="22"/>
      <c r="R315" s="4"/>
      <c r="S315" s="32"/>
      <c r="T315" s="29"/>
    </row>
    <row r="316" spans="1:20">
      <c r="A316" s="31"/>
      <c r="B316" s="120"/>
      <c r="C316" s="22"/>
      <c r="D316" s="22"/>
      <c r="R316" s="4"/>
      <c r="S316" s="32"/>
      <c r="T316" s="29"/>
    </row>
    <row r="317" spans="1:20">
      <c r="A317" s="31"/>
      <c r="B317" s="120"/>
      <c r="C317" s="22"/>
      <c r="D317" s="22"/>
      <c r="R317" s="4"/>
      <c r="S317" s="32"/>
      <c r="T317" s="29"/>
    </row>
    <row r="318" spans="1:20">
      <c r="A318" s="31"/>
      <c r="B318" s="120"/>
      <c r="C318" s="22"/>
      <c r="D318" s="22"/>
      <c r="R318" s="4"/>
      <c r="S318" s="32"/>
      <c r="T318" s="29"/>
    </row>
    <row r="319" spans="1:20">
      <c r="A319" s="31"/>
      <c r="B319" s="120"/>
      <c r="C319" s="22"/>
      <c r="D319" s="22"/>
      <c r="R319" s="4"/>
      <c r="S319" s="32"/>
      <c r="T319" s="29"/>
    </row>
    <row r="320" spans="1:20">
      <c r="A320" s="31"/>
      <c r="B320" s="120"/>
      <c r="C320" s="22"/>
      <c r="D320" s="22"/>
      <c r="R320" s="4"/>
      <c r="S320" s="32"/>
      <c r="T320" s="29"/>
    </row>
    <row r="321" spans="1:20">
      <c r="A321" s="31"/>
      <c r="B321" s="120"/>
      <c r="C321" s="22"/>
      <c r="D321" s="22"/>
      <c r="R321" s="4"/>
      <c r="S321" s="32"/>
      <c r="T321" s="29"/>
    </row>
    <row r="322" spans="1:20">
      <c r="A322" s="31"/>
      <c r="B322" s="120"/>
      <c r="C322" s="22"/>
      <c r="D322" s="22"/>
      <c r="R322" s="4"/>
      <c r="S322" s="32"/>
      <c r="T322" s="29"/>
    </row>
    <row r="323" spans="1:20">
      <c r="A323" s="31"/>
      <c r="B323" s="120"/>
      <c r="C323" s="22"/>
      <c r="D323" s="22"/>
      <c r="R323" s="4"/>
      <c r="S323" s="32"/>
      <c r="T323" s="29"/>
    </row>
    <row r="324" spans="1:20">
      <c r="A324" s="31"/>
      <c r="B324" s="120"/>
      <c r="C324" s="22"/>
      <c r="D324" s="22"/>
      <c r="R324" s="4"/>
      <c r="S324" s="32"/>
      <c r="T324" s="29"/>
    </row>
    <row r="325" spans="1:20">
      <c r="A325" s="31"/>
      <c r="B325" s="120"/>
      <c r="C325" s="22"/>
      <c r="D325" s="22"/>
      <c r="R325" s="4"/>
      <c r="S325" s="32"/>
      <c r="T325" s="29"/>
    </row>
    <row r="326" spans="1:20">
      <c r="A326" s="31"/>
      <c r="B326" s="120"/>
      <c r="C326" s="22"/>
      <c r="D326" s="22"/>
      <c r="R326" s="4"/>
      <c r="S326" s="32"/>
      <c r="T326" s="29"/>
    </row>
    <row r="327" spans="1:20">
      <c r="A327" s="31"/>
      <c r="B327" s="120"/>
      <c r="C327" s="22"/>
      <c r="D327" s="22"/>
      <c r="R327" s="4"/>
      <c r="S327" s="32"/>
      <c r="T327" s="29"/>
    </row>
    <row r="328" spans="1:20">
      <c r="A328" s="31"/>
      <c r="B328" s="120"/>
      <c r="C328" s="22"/>
      <c r="D328" s="22"/>
      <c r="R328" s="4"/>
      <c r="S328" s="32"/>
      <c r="T328" s="29"/>
    </row>
    <row r="329" spans="1:20">
      <c r="A329" s="31"/>
      <c r="B329" s="120"/>
      <c r="C329" s="22"/>
      <c r="D329" s="22"/>
      <c r="R329" s="4"/>
      <c r="S329" s="32"/>
      <c r="T329" s="29"/>
    </row>
    <row r="330" spans="1:20">
      <c r="A330" s="31"/>
      <c r="B330" s="120"/>
      <c r="C330" s="22"/>
      <c r="D330" s="22"/>
      <c r="R330" s="4"/>
      <c r="S330" s="32"/>
      <c r="T330" s="29"/>
    </row>
    <row r="331" spans="1:20">
      <c r="A331" s="31"/>
      <c r="B331" s="120"/>
      <c r="C331" s="22"/>
      <c r="D331" s="22"/>
      <c r="R331" s="4"/>
      <c r="S331" s="32"/>
      <c r="T331" s="29"/>
    </row>
    <row r="332" spans="1:20">
      <c r="A332" s="31"/>
      <c r="B332" s="120"/>
      <c r="C332" s="22"/>
      <c r="D332" s="22"/>
      <c r="R332" s="4"/>
      <c r="S332" s="32"/>
      <c r="T332" s="29"/>
    </row>
    <row r="333" spans="1:20">
      <c r="A333" s="31"/>
      <c r="B333" s="120"/>
      <c r="C333" s="22"/>
      <c r="D333" s="22"/>
      <c r="R333" s="4"/>
      <c r="S333" s="32"/>
      <c r="T333" s="29"/>
    </row>
    <row r="334" spans="1:20">
      <c r="A334" s="31"/>
      <c r="B334" s="120"/>
      <c r="C334" s="22"/>
      <c r="D334" s="22"/>
      <c r="R334" s="4"/>
      <c r="S334" s="32"/>
      <c r="T334" s="29"/>
    </row>
    <row r="335" spans="1:20">
      <c r="A335" s="31"/>
      <c r="B335" s="120"/>
      <c r="C335" s="22"/>
      <c r="D335" s="22"/>
      <c r="R335" s="4"/>
      <c r="S335" s="32"/>
      <c r="T335" s="29"/>
    </row>
    <row r="336" spans="1:20">
      <c r="A336" s="31"/>
      <c r="B336" s="120"/>
      <c r="C336" s="22"/>
      <c r="D336" s="22"/>
      <c r="R336" s="4"/>
      <c r="S336" s="32"/>
      <c r="T336" s="29"/>
    </row>
    <row r="337" spans="1:20">
      <c r="A337" s="31"/>
      <c r="B337" s="120"/>
      <c r="C337" s="22"/>
      <c r="D337" s="22"/>
      <c r="R337" s="4"/>
      <c r="S337" s="32"/>
      <c r="T337" s="29"/>
    </row>
    <row r="338" spans="1:20">
      <c r="A338" s="31"/>
      <c r="B338" s="120"/>
      <c r="C338" s="22"/>
      <c r="D338" s="22"/>
      <c r="R338" s="4"/>
      <c r="S338" s="32"/>
      <c r="T338" s="29"/>
    </row>
    <row r="339" spans="1:20">
      <c r="A339" s="31"/>
      <c r="B339" s="120"/>
      <c r="C339" s="22"/>
      <c r="D339" s="22"/>
      <c r="R339" s="4"/>
      <c r="S339" s="32"/>
      <c r="T339" s="29"/>
    </row>
    <row r="340" spans="1:20">
      <c r="A340" s="31"/>
      <c r="B340" s="120"/>
      <c r="C340" s="22"/>
      <c r="D340" s="22"/>
      <c r="R340" s="4"/>
      <c r="S340" s="32"/>
      <c r="T340" s="29"/>
    </row>
    <row r="341" spans="1:20">
      <c r="A341" s="31"/>
      <c r="B341" s="120"/>
      <c r="C341" s="22"/>
      <c r="D341" s="22"/>
      <c r="R341" s="4"/>
      <c r="S341" s="32"/>
      <c r="T341" s="29"/>
    </row>
    <row r="342" spans="1:20">
      <c r="A342" s="31"/>
      <c r="B342" s="120"/>
      <c r="C342" s="22"/>
      <c r="D342" s="22"/>
      <c r="R342" s="4"/>
      <c r="S342" s="32"/>
      <c r="T342" s="29"/>
    </row>
    <row r="343" spans="1:20">
      <c r="A343" s="31"/>
      <c r="B343" s="120"/>
      <c r="C343" s="22"/>
      <c r="D343" s="22"/>
      <c r="R343" s="4"/>
      <c r="S343" s="32"/>
      <c r="T343" s="29"/>
    </row>
    <row r="344" spans="1:20">
      <c r="A344" s="31"/>
      <c r="B344" s="120"/>
      <c r="C344" s="22"/>
      <c r="D344" s="22"/>
      <c r="R344" s="4"/>
      <c r="S344" s="32"/>
      <c r="T344" s="29"/>
    </row>
    <row r="345" spans="1:20">
      <c r="A345" s="31"/>
      <c r="B345" s="120"/>
      <c r="C345" s="22"/>
      <c r="D345" s="22"/>
      <c r="R345" s="4"/>
      <c r="S345" s="32"/>
      <c r="T345" s="29"/>
    </row>
    <row r="346" spans="1:20">
      <c r="A346" s="31"/>
      <c r="B346" s="120"/>
      <c r="C346" s="22"/>
      <c r="D346" s="22"/>
      <c r="R346" s="4"/>
      <c r="S346" s="32"/>
      <c r="T346" s="29"/>
    </row>
    <row r="347" spans="1:20">
      <c r="A347" s="31"/>
      <c r="B347" s="120"/>
      <c r="C347" s="22"/>
      <c r="D347" s="22"/>
      <c r="R347" s="4"/>
      <c r="S347" s="32"/>
      <c r="T347" s="29"/>
    </row>
    <row r="348" spans="1:20">
      <c r="A348" s="31"/>
      <c r="B348" s="120"/>
      <c r="C348" s="22"/>
      <c r="D348" s="22"/>
      <c r="R348" s="4"/>
      <c r="S348" s="32"/>
      <c r="T348" s="29"/>
    </row>
    <row r="349" spans="1:20">
      <c r="A349" s="31"/>
      <c r="B349" s="120"/>
      <c r="C349" s="22"/>
      <c r="D349" s="22"/>
      <c r="R349" s="4"/>
      <c r="S349" s="32"/>
      <c r="T349" s="29"/>
    </row>
    <row r="350" spans="1:20">
      <c r="A350" s="31"/>
      <c r="B350" s="120"/>
      <c r="C350" s="22"/>
      <c r="D350" s="22"/>
      <c r="R350" s="4"/>
      <c r="S350" s="32"/>
      <c r="T350" s="29"/>
    </row>
    <row r="351" spans="1:20">
      <c r="A351" s="31"/>
      <c r="B351" s="120"/>
      <c r="C351" s="22"/>
      <c r="D351" s="22"/>
      <c r="R351" s="4"/>
      <c r="S351" s="32"/>
      <c r="T351" s="29"/>
    </row>
    <row r="352" spans="1:20">
      <c r="A352" s="31"/>
      <c r="B352" s="120"/>
      <c r="C352" s="22"/>
      <c r="D352" s="22"/>
      <c r="R352" s="4"/>
      <c r="S352" s="32"/>
      <c r="T352" s="29"/>
    </row>
    <row r="353" spans="1:20">
      <c r="A353" s="31"/>
      <c r="B353" s="120"/>
      <c r="C353" s="22"/>
      <c r="D353" s="22"/>
      <c r="R353" s="4"/>
      <c r="S353" s="32"/>
      <c r="T353" s="29"/>
    </row>
    <row r="354" spans="1:20">
      <c r="A354" s="31"/>
      <c r="B354" s="120"/>
      <c r="C354" s="22"/>
      <c r="D354" s="22"/>
      <c r="R354" s="4"/>
      <c r="S354" s="32"/>
      <c r="T354" s="29"/>
    </row>
    <row r="355" spans="1:20">
      <c r="A355" s="31"/>
      <c r="B355" s="120"/>
      <c r="C355" s="22"/>
      <c r="D355" s="22"/>
      <c r="R355" s="4"/>
      <c r="S355" s="32"/>
    </row>
    <row r="356" spans="1:20">
      <c r="A356" s="31"/>
      <c r="B356" s="120"/>
      <c r="C356" s="22"/>
      <c r="D356" s="22"/>
      <c r="R356" s="4"/>
      <c r="S356" s="32"/>
    </row>
    <row r="357" spans="1:20">
      <c r="A357" s="31"/>
      <c r="B357" s="120"/>
      <c r="C357" s="22"/>
      <c r="D357" s="22"/>
      <c r="R357" s="4"/>
      <c r="S357" s="32"/>
    </row>
    <row r="358" spans="1:20">
      <c r="A358" s="31"/>
      <c r="B358" s="120"/>
      <c r="C358" s="22"/>
      <c r="D358" s="22"/>
      <c r="R358" s="4"/>
      <c r="S358" s="32"/>
    </row>
    <row r="359" spans="1:20">
      <c r="A359" s="31"/>
      <c r="B359" s="120"/>
      <c r="C359" s="22"/>
      <c r="D359" s="22"/>
      <c r="R359" s="4"/>
      <c r="S359" s="32"/>
    </row>
    <row r="360" spans="1:20">
      <c r="A360" s="31"/>
      <c r="B360" s="120"/>
      <c r="C360" s="22"/>
      <c r="D360" s="22"/>
      <c r="R360" s="4"/>
      <c r="S360" s="32"/>
    </row>
    <row r="361" spans="1:20">
      <c r="A361" s="31"/>
      <c r="B361" s="120"/>
      <c r="C361" s="22"/>
      <c r="D361" s="22"/>
      <c r="R361" s="4"/>
      <c r="S361" s="32"/>
    </row>
    <row r="362" spans="1:20">
      <c r="A362" s="31"/>
      <c r="B362" s="120"/>
      <c r="C362" s="22"/>
      <c r="D362" s="22"/>
      <c r="R362" s="4"/>
      <c r="S362" s="32"/>
    </row>
    <row r="363" spans="1:20">
      <c r="A363" s="31"/>
      <c r="B363" s="120"/>
      <c r="C363" s="22"/>
      <c r="D363" s="22"/>
      <c r="R363" s="4"/>
      <c r="S363" s="32"/>
    </row>
    <row r="364" spans="1:20">
      <c r="A364" s="31"/>
      <c r="B364" s="120"/>
      <c r="C364" s="22"/>
      <c r="D364" s="22"/>
      <c r="R364" s="4"/>
      <c r="S364" s="32"/>
    </row>
    <row r="365" spans="1:20">
      <c r="A365" s="31"/>
      <c r="B365" s="120"/>
      <c r="C365" s="22"/>
      <c r="D365" s="22"/>
      <c r="R365" s="4"/>
      <c r="S365" s="32"/>
    </row>
    <row r="366" spans="1:20">
      <c r="A366" s="31"/>
      <c r="B366" s="120"/>
      <c r="C366" s="22"/>
      <c r="D366" s="22"/>
      <c r="R366" s="4"/>
      <c r="S366" s="32"/>
    </row>
    <row r="367" spans="1:20">
      <c r="A367" s="31"/>
      <c r="B367" s="120"/>
      <c r="C367" s="22"/>
      <c r="D367" s="22"/>
      <c r="R367" s="4"/>
      <c r="S367" s="32"/>
    </row>
    <row r="368" spans="1:20">
      <c r="A368" s="31"/>
      <c r="B368" s="120"/>
      <c r="C368" s="22"/>
      <c r="D368" s="22"/>
      <c r="R368" s="4"/>
      <c r="S368" s="32"/>
    </row>
    <row r="369" spans="1:19">
      <c r="A369" s="31"/>
      <c r="B369" s="120"/>
      <c r="C369" s="22"/>
      <c r="D369" s="22"/>
      <c r="R369" s="4"/>
      <c r="S369" s="32"/>
    </row>
    <row r="370" spans="1:19">
      <c r="A370" s="31"/>
      <c r="B370" s="120"/>
      <c r="C370" s="22"/>
      <c r="D370" s="22"/>
      <c r="R370" s="4"/>
      <c r="S370" s="32"/>
    </row>
    <row r="371" spans="1:19">
      <c r="A371" s="31"/>
      <c r="B371" s="120"/>
      <c r="C371" s="22"/>
      <c r="D371" s="22"/>
      <c r="R371" s="4"/>
      <c r="S371" s="32"/>
    </row>
    <row r="372" spans="1:19">
      <c r="A372" s="31"/>
      <c r="B372" s="120"/>
      <c r="C372" s="22"/>
      <c r="D372" s="22"/>
      <c r="R372" s="4"/>
      <c r="S372" s="32"/>
    </row>
    <row r="373" spans="1:19">
      <c r="A373" s="31"/>
      <c r="B373" s="120"/>
      <c r="C373" s="22"/>
      <c r="D373" s="22"/>
      <c r="R373" s="4"/>
      <c r="S373" s="32"/>
    </row>
    <row r="374" spans="1:19">
      <c r="A374" s="31"/>
      <c r="B374" s="120"/>
      <c r="C374" s="22"/>
      <c r="D374" s="22"/>
      <c r="R374" s="4"/>
      <c r="S374" s="32"/>
    </row>
    <row r="375" spans="1:19">
      <c r="A375" s="31"/>
      <c r="B375" s="120"/>
      <c r="C375" s="22"/>
      <c r="D375" s="22"/>
      <c r="R375" s="4"/>
      <c r="S375" s="32"/>
    </row>
    <row r="376" spans="1:19">
      <c r="A376" s="31"/>
      <c r="B376" s="120"/>
      <c r="C376" s="22"/>
      <c r="D376" s="22"/>
      <c r="R376" s="4"/>
      <c r="S376" s="32"/>
    </row>
    <row r="377" spans="1:19">
      <c r="A377" s="31"/>
      <c r="B377" s="120"/>
      <c r="C377" s="22"/>
      <c r="D377" s="22"/>
      <c r="R377" s="4"/>
      <c r="S377" s="32"/>
    </row>
    <row r="378" spans="1:19">
      <c r="A378" s="31"/>
      <c r="B378" s="120"/>
      <c r="C378" s="22"/>
      <c r="D378" s="22"/>
      <c r="R378" s="4"/>
      <c r="S378" s="32"/>
    </row>
    <row r="379" spans="1:19">
      <c r="A379" s="31"/>
      <c r="B379" s="120"/>
      <c r="C379" s="22"/>
      <c r="D379" s="22"/>
      <c r="R379" s="4"/>
      <c r="S379" s="32"/>
    </row>
    <row r="380" spans="1:19">
      <c r="A380" s="31"/>
      <c r="B380" s="120"/>
      <c r="C380" s="22"/>
      <c r="D380" s="22"/>
      <c r="R380" s="4"/>
      <c r="S380" s="32"/>
    </row>
    <row r="381" spans="1:19">
      <c r="A381" s="31"/>
      <c r="B381" s="120"/>
      <c r="C381" s="22"/>
      <c r="D381" s="22"/>
      <c r="R381" s="4"/>
      <c r="S381" s="32"/>
    </row>
    <row r="382" spans="1:19">
      <c r="A382" s="31"/>
      <c r="B382" s="120"/>
      <c r="C382" s="22"/>
      <c r="D382" s="22"/>
      <c r="R382" s="4"/>
    </row>
    <row r="383" spans="1:19">
      <c r="A383" s="31"/>
      <c r="B383" s="120"/>
      <c r="C383" s="22"/>
      <c r="D383" s="22"/>
      <c r="R383" s="4"/>
    </row>
    <row r="384" spans="1:19">
      <c r="A384" s="31"/>
      <c r="B384" s="120"/>
      <c r="C384" s="22"/>
      <c r="D384" s="22"/>
      <c r="R384" s="4"/>
    </row>
    <row r="385" spans="1:18">
      <c r="A385" s="31"/>
      <c r="B385" s="120"/>
      <c r="C385" s="22"/>
      <c r="D385" s="22"/>
      <c r="R385" s="4"/>
    </row>
    <row r="386" spans="1:18">
      <c r="A386" s="31"/>
      <c r="B386" s="120"/>
      <c r="C386" s="22"/>
      <c r="D386" s="22"/>
      <c r="R386" s="4"/>
    </row>
    <row r="387" spans="1:18">
      <c r="A387" s="31"/>
      <c r="B387" s="120"/>
      <c r="C387" s="22"/>
      <c r="D387" s="22"/>
      <c r="R387" s="4"/>
    </row>
    <row r="388" spans="1:18">
      <c r="A388" s="31"/>
      <c r="B388" s="120"/>
      <c r="C388" s="22"/>
      <c r="D388" s="22"/>
      <c r="R388" s="4"/>
    </row>
    <row r="389" spans="1:18">
      <c r="A389" s="31"/>
      <c r="B389" s="120"/>
      <c r="C389" s="22"/>
      <c r="D389" s="22"/>
      <c r="R389" s="4"/>
    </row>
    <row r="390" spans="1:18">
      <c r="A390" s="31"/>
      <c r="B390" s="120"/>
      <c r="C390" s="22"/>
      <c r="D390" s="22"/>
      <c r="R390" s="4"/>
    </row>
    <row r="391" spans="1:18">
      <c r="A391" s="31"/>
      <c r="B391" s="120"/>
      <c r="C391" s="22"/>
      <c r="D391" s="22"/>
      <c r="R391" s="4"/>
    </row>
    <row r="392" spans="1:18">
      <c r="A392" s="31"/>
      <c r="B392" s="120"/>
      <c r="C392" s="22"/>
      <c r="D392" s="22"/>
      <c r="R392" s="4"/>
    </row>
    <row r="393" spans="1:18">
      <c r="A393" s="31"/>
      <c r="B393" s="120"/>
      <c r="C393" s="22"/>
      <c r="D393" s="22"/>
      <c r="R393" s="4"/>
    </row>
    <row r="394" spans="1:18">
      <c r="A394" s="31"/>
      <c r="B394" s="120"/>
      <c r="C394" s="22"/>
      <c r="D394" s="22"/>
      <c r="R394" s="4"/>
    </row>
    <row r="395" spans="1:18">
      <c r="A395" s="31"/>
      <c r="B395" s="120"/>
      <c r="C395" s="22"/>
      <c r="D395" s="22"/>
      <c r="R395" s="4"/>
    </row>
    <row r="396" spans="1:18">
      <c r="A396" s="31"/>
      <c r="B396" s="120"/>
      <c r="C396" s="22"/>
      <c r="D396" s="22"/>
      <c r="R396" s="4"/>
    </row>
    <row r="397" spans="1:18">
      <c r="A397" s="31"/>
      <c r="B397" s="120"/>
      <c r="C397" s="22"/>
      <c r="D397" s="22"/>
      <c r="R397" s="4"/>
    </row>
    <row r="398" spans="1:18">
      <c r="A398" s="31"/>
      <c r="B398" s="120"/>
      <c r="C398" s="22"/>
      <c r="D398" s="22"/>
      <c r="R398" s="4"/>
    </row>
    <row r="399" spans="1:18">
      <c r="A399" s="31"/>
      <c r="B399" s="120"/>
      <c r="C399" s="22"/>
      <c r="D399" s="22"/>
      <c r="R399" s="4"/>
    </row>
    <row r="400" spans="1:18">
      <c r="A400" s="31"/>
      <c r="B400" s="120"/>
      <c r="C400" s="22"/>
      <c r="D400" s="22"/>
      <c r="R400" s="4"/>
    </row>
    <row r="401" spans="1:18">
      <c r="A401" s="31"/>
      <c r="B401" s="120"/>
      <c r="C401" s="22"/>
      <c r="D401" s="22"/>
      <c r="R401" s="4"/>
    </row>
    <row r="402" spans="1:18">
      <c r="A402" s="31"/>
      <c r="B402" s="120"/>
      <c r="C402" s="22"/>
      <c r="D402" s="22"/>
      <c r="R402" s="4"/>
    </row>
    <row r="403" spans="1:18">
      <c r="A403" s="31"/>
      <c r="B403" s="120"/>
      <c r="C403" s="22"/>
      <c r="D403" s="22"/>
      <c r="R403" s="4"/>
    </row>
    <row r="404" spans="1:18">
      <c r="A404" s="31"/>
      <c r="B404" s="120"/>
      <c r="C404" s="22"/>
      <c r="D404" s="22"/>
      <c r="R404" s="4"/>
    </row>
    <row r="405" spans="1:18">
      <c r="A405" s="31"/>
      <c r="B405" s="120"/>
      <c r="C405" s="22"/>
      <c r="D405" s="22"/>
      <c r="R405" s="4"/>
    </row>
    <row r="406" spans="1:18">
      <c r="A406" s="31"/>
      <c r="B406" s="120"/>
      <c r="C406" s="22"/>
      <c r="D406" s="22"/>
      <c r="R406" s="4"/>
    </row>
    <row r="407" spans="1:18">
      <c r="A407" s="31"/>
      <c r="B407" s="120"/>
      <c r="C407" s="22"/>
      <c r="D407" s="22"/>
      <c r="R407" s="4"/>
    </row>
    <row r="408" spans="1:18">
      <c r="A408" s="31"/>
      <c r="B408" s="120"/>
      <c r="C408" s="22"/>
      <c r="D408" s="22"/>
      <c r="R408" s="4"/>
    </row>
    <row r="409" spans="1:18">
      <c r="A409" s="31"/>
      <c r="B409" s="120"/>
      <c r="C409" s="22"/>
      <c r="D409" s="22"/>
      <c r="R409" s="4"/>
    </row>
    <row r="410" spans="1:18">
      <c r="A410" s="31"/>
      <c r="B410" s="120"/>
      <c r="C410" s="22"/>
      <c r="D410" s="22"/>
      <c r="R410" s="4"/>
    </row>
    <row r="411" spans="1:18">
      <c r="A411" s="31"/>
      <c r="B411" s="120"/>
      <c r="C411" s="22"/>
      <c r="D411" s="22"/>
      <c r="R411" s="4"/>
    </row>
    <row r="412" spans="1:18">
      <c r="A412" s="31"/>
      <c r="B412" s="120"/>
      <c r="C412" s="22"/>
      <c r="D412" s="22"/>
      <c r="R412" s="4"/>
    </row>
    <row r="413" spans="1:18">
      <c r="A413" s="31"/>
      <c r="B413" s="120"/>
      <c r="C413" s="22"/>
      <c r="D413" s="22"/>
      <c r="R413" s="4"/>
    </row>
    <row r="414" spans="1:18">
      <c r="A414" s="31"/>
      <c r="B414" s="120"/>
      <c r="C414" s="22"/>
      <c r="D414" s="22"/>
      <c r="R414" s="4"/>
    </row>
    <row r="415" spans="1:18">
      <c r="A415" s="31"/>
      <c r="B415" s="120"/>
      <c r="C415" s="22"/>
      <c r="D415" s="22"/>
      <c r="R415" s="4"/>
    </row>
    <row r="416" spans="1:18">
      <c r="A416" s="31"/>
      <c r="B416" s="120"/>
      <c r="C416" s="22"/>
      <c r="D416" s="22"/>
      <c r="R416" s="4"/>
    </row>
    <row r="417" spans="1:18">
      <c r="A417" s="31"/>
      <c r="B417" s="120"/>
      <c r="C417" s="22"/>
      <c r="D417" s="22"/>
      <c r="R417" s="4"/>
    </row>
    <row r="418" spans="1:18">
      <c r="A418" s="31"/>
      <c r="B418" s="120"/>
      <c r="C418" s="22"/>
      <c r="D418" s="22"/>
      <c r="R418" s="4"/>
    </row>
    <row r="419" spans="1:18">
      <c r="A419" s="31"/>
      <c r="B419" s="120"/>
      <c r="C419" s="22"/>
      <c r="D419" s="22"/>
      <c r="R419" s="4"/>
    </row>
    <row r="420" spans="1:18">
      <c r="A420" s="31"/>
      <c r="B420" s="120"/>
      <c r="C420" s="22"/>
      <c r="D420" s="22"/>
      <c r="R420" s="4"/>
    </row>
    <row r="421" spans="1:18">
      <c r="A421" s="31"/>
      <c r="B421" s="120"/>
      <c r="C421" s="22"/>
      <c r="D421" s="22"/>
      <c r="R421" s="4"/>
    </row>
    <row r="422" spans="1:18">
      <c r="A422" s="31"/>
      <c r="B422" s="120"/>
      <c r="C422" s="22"/>
      <c r="D422" s="22"/>
      <c r="R422" s="4"/>
    </row>
    <row r="423" spans="1:18">
      <c r="A423" s="31"/>
      <c r="B423" s="120"/>
      <c r="C423" s="22"/>
      <c r="D423" s="22"/>
      <c r="R423" s="4"/>
    </row>
    <row r="424" spans="1:18">
      <c r="A424" s="31"/>
      <c r="B424" s="120"/>
      <c r="C424" s="22"/>
      <c r="D424" s="22"/>
      <c r="R424" s="4"/>
    </row>
    <row r="425" spans="1:18">
      <c r="A425" s="31"/>
      <c r="B425" s="120"/>
      <c r="C425" s="22"/>
      <c r="D425" s="22"/>
      <c r="R425" s="4"/>
    </row>
    <row r="426" spans="1:18">
      <c r="A426" s="31"/>
      <c r="B426" s="120"/>
      <c r="C426" s="22"/>
      <c r="D426" s="22"/>
      <c r="R426" s="4"/>
    </row>
    <row r="427" spans="1:18">
      <c r="A427" s="31"/>
      <c r="B427" s="120"/>
      <c r="C427" s="22"/>
      <c r="D427" s="22"/>
      <c r="R427" s="4"/>
    </row>
    <row r="428" spans="1:18">
      <c r="A428" s="31"/>
      <c r="B428" s="120"/>
      <c r="C428" s="22"/>
      <c r="D428" s="22"/>
      <c r="R428" s="4"/>
    </row>
    <row r="429" spans="1:18">
      <c r="A429" s="31"/>
      <c r="B429" s="120"/>
      <c r="C429" s="22"/>
      <c r="D429" s="22"/>
      <c r="R429" s="4"/>
    </row>
    <row r="430" spans="1:18">
      <c r="A430" s="31"/>
      <c r="B430" s="120"/>
      <c r="C430" s="22"/>
      <c r="D430" s="22"/>
      <c r="R430" s="4"/>
    </row>
    <row r="431" spans="1:18">
      <c r="A431" s="31"/>
      <c r="B431" s="120"/>
      <c r="C431" s="22"/>
      <c r="D431" s="22"/>
      <c r="R431" s="4"/>
    </row>
    <row r="432" spans="1:18">
      <c r="A432" s="31"/>
      <c r="B432" s="120"/>
      <c r="C432" s="22"/>
      <c r="D432" s="22"/>
      <c r="R432" s="4"/>
    </row>
    <row r="433" spans="1:18">
      <c r="A433" s="31"/>
      <c r="B433" s="120"/>
      <c r="C433" s="22"/>
      <c r="D433" s="22"/>
      <c r="R433" s="4"/>
    </row>
    <row r="434" spans="1:18">
      <c r="A434" s="31"/>
      <c r="B434" s="120"/>
      <c r="C434" s="22"/>
      <c r="D434" s="22"/>
      <c r="R434" s="4"/>
    </row>
    <row r="435" spans="1:18">
      <c r="A435" s="31"/>
      <c r="B435" s="120"/>
      <c r="C435" s="22"/>
      <c r="D435" s="22"/>
      <c r="R435" s="4"/>
    </row>
    <row r="436" spans="1:18">
      <c r="A436" s="31"/>
      <c r="B436" s="120"/>
      <c r="C436" s="22"/>
      <c r="D436" s="22"/>
      <c r="R436" s="4"/>
    </row>
    <row r="437" spans="1:18">
      <c r="A437" s="31"/>
      <c r="B437" s="120"/>
      <c r="C437" s="22"/>
      <c r="D437" s="22"/>
      <c r="R437" s="4"/>
    </row>
    <row r="438" spans="1:18">
      <c r="A438" s="31"/>
      <c r="B438" s="120"/>
      <c r="C438" s="22"/>
      <c r="D438" s="22"/>
      <c r="R438" s="4"/>
    </row>
    <row r="439" spans="1:18">
      <c r="A439" s="31"/>
      <c r="B439" s="120"/>
      <c r="C439" s="22"/>
      <c r="D439" s="22"/>
      <c r="R439" s="4"/>
    </row>
    <row r="440" spans="1:18">
      <c r="A440" s="31"/>
      <c r="B440" s="120"/>
      <c r="C440" s="22"/>
      <c r="D440" s="22"/>
      <c r="R440" s="4"/>
    </row>
    <row r="441" spans="1:18">
      <c r="A441" s="31"/>
      <c r="B441" s="120"/>
      <c r="C441" s="22"/>
      <c r="D441" s="22"/>
      <c r="R441" s="4"/>
    </row>
    <row r="442" spans="1:18">
      <c r="A442" s="31"/>
      <c r="B442" s="120"/>
      <c r="C442" s="22"/>
      <c r="D442" s="22"/>
      <c r="R442" s="4"/>
    </row>
    <row r="443" spans="1:18">
      <c r="A443" s="31"/>
      <c r="B443" s="120"/>
      <c r="C443" s="22"/>
      <c r="D443" s="22"/>
      <c r="R443" s="4"/>
    </row>
    <row r="444" spans="1:18">
      <c r="A444" s="31"/>
      <c r="B444" s="120"/>
      <c r="C444" s="22"/>
      <c r="D444" s="22"/>
      <c r="R444" s="4"/>
    </row>
    <row r="445" spans="1:18">
      <c r="A445" s="31"/>
      <c r="B445" s="120"/>
      <c r="C445" s="22"/>
      <c r="D445" s="22"/>
      <c r="R445" s="4"/>
    </row>
    <row r="446" spans="1:18">
      <c r="A446" s="31"/>
      <c r="B446" s="120"/>
      <c r="C446" s="22"/>
      <c r="D446" s="22"/>
      <c r="R446" s="4"/>
    </row>
    <row r="447" spans="1:18">
      <c r="A447" s="31"/>
      <c r="B447" s="120"/>
      <c r="C447" s="22"/>
      <c r="D447" s="22"/>
      <c r="R447" s="4"/>
    </row>
    <row r="448" spans="1:18">
      <c r="A448" s="31"/>
      <c r="B448" s="120"/>
      <c r="C448" s="22"/>
      <c r="D448" s="22"/>
      <c r="R448" s="4"/>
    </row>
    <row r="449" spans="1:18">
      <c r="A449" s="31"/>
      <c r="B449" s="120"/>
      <c r="C449" s="22"/>
      <c r="D449" s="22"/>
      <c r="R449" s="4"/>
    </row>
    <row r="450" spans="1:18">
      <c r="A450" s="31"/>
      <c r="B450" s="120"/>
      <c r="C450" s="22"/>
      <c r="D450" s="22"/>
      <c r="R450" s="4"/>
    </row>
    <row r="451" spans="1:18">
      <c r="A451" s="31"/>
      <c r="B451" s="120"/>
      <c r="C451" s="22"/>
      <c r="D451" s="22"/>
      <c r="R451" s="4"/>
    </row>
    <row r="452" spans="1:18">
      <c r="A452" s="31"/>
      <c r="B452" s="120"/>
      <c r="C452" s="22"/>
      <c r="D452" s="22"/>
      <c r="R452" s="4"/>
    </row>
    <row r="453" spans="1:18">
      <c r="A453" s="31"/>
      <c r="B453" s="120"/>
      <c r="C453" s="22"/>
      <c r="D453" s="22"/>
      <c r="R453" s="4"/>
    </row>
    <row r="454" spans="1:18">
      <c r="A454" s="31"/>
      <c r="B454" s="120"/>
      <c r="C454" s="22"/>
      <c r="D454" s="22"/>
      <c r="R454" s="4"/>
    </row>
    <row r="455" spans="1:18">
      <c r="A455" s="31"/>
      <c r="B455" s="120"/>
      <c r="C455" s="22"/>
      <c r="D455" s="22"/>
      <c r="R455" s="4"/>
    </row>
    <row r="456" spans="1:18">
      <c r="A456" s="31"/>
      <c r="B456" s="120"/>
      <c r="C456" s="22"/>
      <c r="D456" s="22"/>
      <c r="R456" s="4"/>
    </row>
    <row r="457" spans="1:18">
      <c r="A457" s="31"/>
      <c r="B457" s="120"/>
      <c r="C457" s="22"/>
      <c r="D457" s="22"/>
      <c r="R457" s="4"/>
    </row>
    <row r="458" spans="1:18">
      <c r="A458" s="31"/>
      <c r="B458" s="120"/>
      <c r="C458" s="22"/>
      <c r="D458" s="22"/>
      <c r="R458" s="4"/>
    </row>
    <row r="459" spans="1:18">
      <c r="A459" s="31"/>
      <c r="B459" s="120"/>
      <c r="C459" s="22"/>
      <c r="D459" s="22"/>
      <c r="R459" s="4"/>
    </row>
    <row r="460" spans="1:18">
      <c r="A460" s="31"/>
      <c r="B460" s="120"/>
      <c r="C460" s="22"/>
      <c r="D460" s="22"/>
      <c r="R460" s="4"/>
    </row>
    <row r="461" spans="1:18">
      <c r="A461" s="31"/>
      <c r="B461" s="120"/>
      <c r="C461" s="22"/>
      <c r="D461" s="22"/>
      <c r="R461" s="4"/>
    </row>
    <row r="462" spans="1:18">
      <c r="A462" s="31"/>
      <c r="B462" s="120"/>
      <c r="C462" s="22"/>
      <c r="D462" s="22"/>
      <c r="R462" s="4"/>
    </row>
    <row r="463" spans="1:18">
      <c r="A463" s="31"/>
      <c r="B463" s="120"/>
      <c r="C463" s="22"/>
      <c r="D463" s="22"/>
      <c r="R463" s="4"/>
    </row>
    <row r="464" spans="1:18">
      <c r="A464" s="31"/>
      <c r="B464" s="120"/>
      <c r="C464" s="22"/>
      <c r="D464" s="22"/>
      <c r="R464" s="4"/>
    </row>
    <row r="465" spans="1:18">
      <c r="A465" s="31"/>
      <c r="B465" s="120"/>
      <c r="C465" s="22"/>
      <c r="D465" s="22"/>
      <c r="R465" s="4"/>
    </row>
    <row r="466" spans="1:18">
      <c r="A466" s="31"/>
      <c r="B466" s="120"/>
      <c r="C466" s="22"/>
      <c r="D466" s="22"/>
      <c r="R466" s="4"/>
    </row>
    <row r="467" spans="1:18">
      <c r="A467" s="31"/>
      <c r="B467" s="120"/>
      <c r="C467" s="22"/>
      <c r="D467" s="22"/>
      <c r="R467" s="4"/>
    </row>
    <row r="468" spans="1:18">
      <c r="A468" s="31"/>
      <c r="B468" s="120"/>
      <c r="C468" s="22"/>
      <c r="D468" s="22"/>
      <c r="R468" s="4"/>
    </row>
    <row r="469" spans="1:18">
      <c r="A469" s="31"/>
      <c r="B469" s="120"/>
      <c r="C469" s="22"/>
      <c r="D469" s="22"/>
      <c r="R469" s="4"/>
    </row>
    <row r="470" spans="1:18">
      <c r="A470" s="31"/>
      <c r="B470" s="120"/>
      <c r="C470" s="22"/>
      <c r="D470" s="22"/>
      <c r="R470" s="4"/>
    </row>
    <row r="471" spans="1:18">
      <c r="A471" s="31"/>
      <c r="B471" s="120"/>
      <c r="C471" s="22"/>
      <c r="D471" s="22"/>
      <c r="R471" s="4"/>
    </row>
    <row r="472" spans="1:18">
      <c r="A472" s="31"/>
      <c r="B472" s="120"/>
      <c r="C472" s="22"/>
      <c r="D472" s="22"/>
      <c r="R472" s="4"/>
    </row>
    <row r="473" spans="1:18">
      <c r="A473" s="31"/>
      <c r="B473" s="120"/>
      <c r="C473" s="22"/>
      <c r="D473" s="22"/>
      <c r="R473" s="4"/>
    </row>
    <row r="474" spans="1:18">
      <c r="A474" s="31"/>
      <c r="B474" s="120"/>
      <c r="C474" s="22"/>
      <c r="D474" s="22"/>
      <c r="R474" s="4"/>
    </row>
    <row r="475" spans="1:18">
      <c r="A475" s="31"/>
      <c r="B475" s="120"/>
      <c r="C475" s="22"/>
      <c r="D475" s="22"/>
      <c r="R475" s="4"/>
    </row>
    <row r="476" spans="1:18">
      <c r="A476" s="31"/>
      <c r="B476" s="120"/>
      <c r="C476" s="22"/>
      <c r="D476" s="22"/>
      <c r="R476" s="4"/>
    </row>
    <row r="477" spans="1:18">
      <c r="A477" s="31"/>
      <c r="B477" s="120"/>
      <c r="C477" s="22"/>
      <c r="D477" s="22"/>
      <c r="R477" s="4"/>
    </row>
    <row r="478" spans="1:18">
      <c r="A478" s="31"/>
      <c r="B478" s="120"/>
      <c r="C478" s="22"/>
      <c r="D478" s="22"/>
      <c r="R478" s="4"/>
    </row>
    <row r="479" spans="1:18">
      <c r="A479" s="31"/>
      <c r="B479" s="120"/>
      <c r="C479" s="22"/>
      <c r="D479" s="22"/>
      <c r="R479" s="4"/>
    </row>
    <row r="480" spans="1:18">
      <c r="A480" s="31"/>
      <c r="B480" s="120"/>
      <c r="C480" s="22"/>
      <c r="D480" s="22"/>
      <c r="R480" s="4"/>
    </row>
    <row r="481" spans="1:18">
      <c r="A481" s="31"/>
      <c r="B481" s="120"/>
      <c r="C481" s="22"/>
      <c r="D481" s="22"/>
      <c r="R481" s="4"/>
    </row>
    <row r="482" spans="1:18">
      <c r="A482" s="31"/>
      <c r="B482" s="120"/>
      <c r="C482" s="22"/>
      <c r="D482" s="22"/>
      <c r="R482" s="4"/>
    </row>
    <row r="483" spans="1:18">
      <c r="A483" s="31"/>
      <c r="B483" s="120"/>
      <c r="C483" s="22"/>
      <c r="D483" s="22"/>
      <c r="R483" s="4"/>
    </row>
    <row r="484" spans="1:18">
      <c r="A484" s="31"/>
      <c r="B484" s="120"/>
      <c r="C484" s="22"/>
      <c r="D484" s="22"/>
      <c r="R484" s="4"/>
    </row>
    <row r="485" spans="1:18">
      <c r="A485" s="31"/>
      <c r="B485" s="120"/>
      <c r="C485" s="22"/>
      <c r="D485" s="22"/>
      <c r="R485" s="4"/>
    </row>
    <row r="486" spans="1:18">
      <c r="A486" s="31"/>
      <c r="B486" s="120"/>
      <c r="C486" s="22"/>
      <c r="D486" s="22"/>
      <c r="R486" s="4"/>
    </row>
    <row r="487" spans="1:18">
      <c r="A487" s="31"/>
      <c r="B487" s="120"/>
      <c r="C487" s="22"/>
      <c r="D487" s="22"/>
      <c r="R487" s="4"/>
    </row>
    <row r="488" spans="1:18">
      <c r="A488" s="31"/>
      <c r="B488" s="120"/>
      <c r="C488" s="22"/>
      <c r="D488" s="22"/>
      <c r="R488" s="4"/>
    </row>
    <row r="489" spans="1:18">
      <c r="A489" s="31"/>
      <c r="B489" s="120"/>
      <c r="C489" s="22"/>
      <c r="D489" s="22"/>
      <c r="R489" s="4"/>
    </row>
    <row r="490" spans="1:18">
      <c r="A490" s="31"/>
      <c r="B490" s="120"/>
      <c r="C490" s="22"/>
      <c r="D490" s="22"/>
      <c r="R490" s="4"/>
    </row>
    <row r="491" spans="1:18">
      <c r="A491" s="31"/>
      <c r="B491" s="120"/>
      <c r="C491" s="22"/>
      <c r="D491" s="22"/>
      <c r="R491" s="4"/>
    </row>
    <row r="492" spans="1:18">
      <c r="A492" s="31"/>
      <c r="B492" s="120"/>
      <c r="C492" s="22"/>
      <c r="D492" s="22"/>
      <c r="R492" s="4"/>
    </row>
    <row r="493" spans="1:18">
      <c r="A493" s="31"/>
      <c r="B493" s="120"/>
      <c r="C493" s="22"/>
      <c r="D493" s="22"/>
      <c r="R493" s="4"/>
    </row>
    <row r="494" spans="1:18">
      <c r="A494" s="31"/>
      <c r="B494" s="120"/>
      <c r="C494" s="22"/>
      <c r="D494" s="22"/>
      <c r="R494" s="4"/>
    </row>
    <row r="495" spans="1:18">
      <c r="A495" s="31"/>
      <c r="B495" s="120"/>
      <c r="C495" s="22"/>
      <c r="D495" s="22"/>
      <c r="R495" s="4"/>
    </row>
    <row r="496" spans="1:18">
      <c r="A496" s="31"/>
      <c r="B496" s="120"/>
      <c r="C496" s="22"/>
      <c r="D496" s="22"/>
      <c r="R496" s="4"/>
    </row>
    <row r="497" spans="1:18">
      <c r="A497" s="31"/>
      <c r="B497" s="120"/>
      <c r="C497" s="22"/>
      <c r="D497" s="22"/>
      <c r="R497" s="4"/>
    </row>
    <row r="498" spans="1:18">
      <c r="A498" s="31"/>
      <c r="B498" s="120"/>
      <c r="C498" s="22"/>
      <c r="D498" s="22"/>
      <c r="R498" s="4"/>
    </row>
    <row r="499" spans="1:18">
      <c r="A499" s="31"/>
      <c r="B499" s="120"/>
      <c r="C499" s="22"/>
      <c r="D499" s="22"/>
      <c r="R499" s="4"/>
    </row>
    <row r="500" spans="1:18">
      <c r="A500" s="31"/>
      <c r="B500" s="120"/>
      <c r="C500" s="22"/>
      <c r="D500" s="22"/>
      <c r="R500" s="4"/>
    </row>
    <row r="501" spans="1:18">
      <c r="A501" s="31"/>
      <c r="B501" s="120"/>
      <c r="C501" s="22"/>
      <c r="D501" s="22"/>
      <c r="R501" s="4"/>
    </row>
    <row r="502" spans="1:18">
      <c r="A502" s="31"/>
      <c r="B502" s="120"/>
      <c r="C502" s="22"/>
      <c r="D502" s="22"/>
      <c r="R502" s="4"/>
    </row>
    <row r="503" spans="1:18">
      <c r="A503" s="31"/>
      <c r="B503" s="120"/>
      <c r="C503" s="22"/>
      <c r="D503" s="22"/>
      <c r="R503" s="4"/>
    </row>
    <row r="504" spans="1:18">
      <c r="A504" s="31"/>
      <c r="B504" s="120"/>
      <c r="C504" s="22"/>
      <c r="D504" s="22"/>
      <c r="R504" s="4"/>
    </row>
    <row r="505" spans="1:18">
      <c r="A505" s="31"/>
      <c r="B505" s="120"/>
      <c r="C505" s="22"/>
      <c r="D505" s="22"/>
      <c r="R505" s="4"/>
    </row>
    <row r="506" spans="1:18">
      <c r="A506" s="31"/>
      <c r="B506" s="120"/>
      <c r="C506" s="22"/>
      <c r="D506" s="22"/>
      <c r="R506" s="4"/>
    </row>
    <row r="507" spans="1:18">
      <c r="A507" s="31"/>
      <c r="B507" s="120"/>
      <c r="C507" s="22"/>
      <c r="D507" s="22"/>
      <c r="R507" s="4"/>
    </row>
    <row r="508" spans="1:18">
      <c r="A508" s="31"/>
      <c r="B508" s="120"/>
      <c r="C508" s="22"/>
      <c r="D508" s="22"/>
      <c r="R508" s="4"/>
    </row>
    <row r="509" spans="1:18">
      <c r="A509" s="31"/>
      <c r="B509" s="120"/>
      <c r="C509" s="22"/>
      <c r="D509" s="22"/>
      <c r="R509" s="4"/>
    </row>
    <row r="510" spans="1:18">
      <c r="A510" s="31"/>
      <c r="B510" s="120"/>
      <c r="C510" s="22"/>
      <c r="D510" s="22"/>
      <c r="R510" s="4"/>
    </row>
    <row r="511" spans="1:18">
      <c r="A511" s="31"/>
      <c r="B511" s="120"/>
      <c r="C511" s="22"/>
      <c r="D511" s="22"/>
      <c r="R511" s="4"/>
    </row>
    <row r="512" spans="1:18">
      <c r="A512" s="31"/>
      <c r="B512" s="120"/>
      <c r="C512" s="22"/>
      <c r="D512" s="22"/>
      <c r="R512" s="4"/>
    </row>
    <row r="513" spans="1:18">
      <c r="A513" s="31"/>
      <c r="B513" s="120"/>
      <c r="C513" s="22"/>
      <c r="D513" s="22"/>
      <c r="R513" s="4"/>
    </row>
    <row r="514" spans="1:18">
      <c r="A514" s="31"/>
      <c r="B514" s="120"/>
      <c r="C514" s="22"/>
      <c r="D514" s="22"/>
      <c r="R514" s="4"/>
    </row>
    <row r="515" spans="1:18">
      <c r="A515" s="31"/>
      <c r="B515" s="120"/>
      <c r="C515" s="22"/>
      <c r="D515" s="22"/>
      <c r="R515" s="4"/>
    </row>
    <row r="516" spans="1:18">
      <c r="A516" s="31"/>
      <c r="B516" s="120"/>
      <c r="C516" s="22"/>
      <c r="D516" s="22"/>
      <c r="R516" s="4"/>
    </row>
    <row r="517" spans="1:18">
      <c r="A517" s="31"/>
      <c r="B517" s="120"/>
      <c r="C517" s="22"/>
      <c r="D517" s="22"/>
      <c r="R517" s="4"/>
    </row>
    <row r="518" spans="1:18">
      <c r="A518" s="31"/>
      <c r="B518" s="120"/>
      <c r="C518" s="22"/>
      <c r="D518" s="22"/>
      <c r="R518" s="4"/>
    </row>
    <row r="519" spans="1:18">
      <c r="A519" s="31"/>
      <c r="B519" s="120"/>
      <c r="C519" s="22"/>
      <c r="D519" s="22"/>
      <c r="R519" s="4"/>
    </row>
    <row r="520" spans="1:18">
      <c r="A520" s="31"/>
      <c r="B520" s="120"/>
      <c r="C520" s="22"/>
      <c r="D520" s="22"/>
      <c r="R520" s="4"/>
    </row>
    <row r="521" spans="1:18">
      <c r="A521" s="31"/>
      <c r="B521" s="120"/>
      <c r="C521" s="22"/>
      <c r="D521" s="22"/>
      <c r="R521" s="4"/>
    </row>
    <row r="522" spans="1:18">
      <c r="A522" s="31"/>
      <c r="B522" s="120"/>
      <c r="C522" s="22"/>
      <c r="D522" s="22"/>
      <c r="R522" s="4"/>
    </row>
    <row r="523" spans="1:18">
      <c r="A523" s="31"/>
      <c r="B523" s="120"/>
      <c r="C523" s="22"/>
      <c r="D523" s="22"/>
      <c r="R523" s="4"/>
    </row>
    <row r="524" spans="1:18">
      <c r="A524" s="31"/>
      <c r="B524" s="120"/>
      <c r="C524" s="22"/>
      <c r="D524" s="22"/>
      <c r="R524" s="4"/>
    </row>
    <row r="525" spans="1:18">
      <c r="A525" s="31"/>
      <c r="B525" s="120"/>
      <c r="C525" s="22"/>
      <c r="D525" s="22"/>
      <c r="R525" s="4"/>
    </row>
    <row r="526" spans="1:18">
      <c r="A526" s="31"/>
      <c r="B526" s="120"/>
      <c r="C526" s="22"/>
      <c r="D526" s="22"/>
      <c r="R526" s="4"/>
    </row>
    <row r="527" spans="1:18">
      <c r="A527" s="31"/>
      <c r="B527" s="120"/>
      <c r="C527" s="22"/>
      <c r="D527" s="22"/>
      <c r="R527" s="4"/>
    </row>
    <row r="528" spans="1:18">
      <c r="A528" s="31"/>
      <c r="B528" s="120"/>
      <c r="C528" s="22"/>
      <c r="D528" s="22"/>
      <c r="R528" s="4"/>
    </row>
    <row r="529" spans="1:18">
      <c r="A529" s="31"/>
      <c r="B529" s="120"/>
      <c r="C529" s="22"/>
      <c r="D529" s="22"/>
      <c r="R529" s="4"/>
    </row>
    <row r="530" spans="1:18">
      <c r="A530" s="31"/>
      <c r="B530" s="120"/>
      <c r="C530" s="22"/>
      <c r="D530" s="22"/>
      <c r="R530" s="4"/>
    </row>
    <row r="531" spans="1:18">
      <c r="A531" s="31"/>
      <c r="B531" s="120"/>
      <c r="C531" s="22"/>
      <c r="D531" s="22"/>
      <c r="R531" s="4"/>
    </row>
    <row r="532" spans="1:18">
      <c r="A532" s="31"/>
      <c r="B532" s="120"/>
      <c r="C532" s="22"/>
      <c r="D532" s="22"/>
      <c r="R532" s="4"/>
    </row>
    <row r="533" spans="1:18">
      <c r="A533" s="31"/>
      <c r="B533" s="120"/>
      <c r="C533" s="22"/>
      <c r="D533" s="22"/>
      <c r="R533" s="4"/>
    </row>
    <row r="534" spans="1:18">
      <c r="A534" s="31"/>
      <c r="B534" s="120"/>
      <c r="C534" s="22"/>
      <c r="D534" s="22"/>
      <c r="R534" s="4"/>
    </row>
    <row r="535" spans="1:18">
      <c r="A535" s="31"/>
      <c r="B535" s="120"/>
      <c r="C535" s="22"/>
      <c r="D535" s="22"/>
      <c r="R535" s="4"/>
    </row>
    <row r="536" spans="1:18">
      <c r="A536" s="31"/>
      <c r="B536" s="120"/>
      <c r="C536" s="22"/>
      <c r="D536" s="22"/>
      <c r="R536" s="4"/>
    </row>
    <row r="537" spans="1:18">
      <c r="A537" s="31"/>
      <c r="B537" s="120"/>
      <c r="C537" s="22"/>
      <c r="D537" s="22"/>
      <c r="R537" s="4"/>
    </row>
    <row r="538" spans="1:18">
      <c r="A538" s="31"/>
      <c r="B538" s="120"/>
      <c r="C538" s="22"/>
      <c r="D538" s="22"/>
      <c r="R538" s="4"/>
    </row>
    <row r="539" spans="1:18">
      <c r="A539" s="31"/>
      <c r="B539" s="120"/>
      <c r="C539" s="22"/>
      <c r="D539" s="22"/>
      <c r="R539" s="4"/>
    </row>
    <row r="540" spans="1:18">
      <c r="A540" s="31"/>
      <c r="B540" s="120"/>
      <c r="C540" s="22"/>
      <c r="D540" s="22"/>
      <c r="R540" s="4"/>
    </row>
    <row r="541" spans="1:18">
      <c r="A541" s="31"/>
      <c r="B541" s="120"/>
      <c r="C541" s="22"/>
      <c r="D541" s="22"/>
      <c r="R541" s="4"/>
    </row>
    <row r="542" spans="1:18">
      <c r="A542" s="31"/>
      <c r="B542" s="120"/>
      <c r="C542" s="22"/>
      <c r="D542" s="22"/>
      <c r="R542" s="4"/>
    </row>
    <row r="543" spans="1:18">
      <c r="A543" s="31"/>
      <c r="B543" s="120"/>
      <c r="C543" s="22"/>
      <c r="D543" s="22"/>
      <c r="R543" s="4"/>
    </row>
    <row r="544" spans="1:18">
      <c r="A544" s="31"/>
      <c r="B544" s="120"/>
      <c r="C544" s="22"/>
      <c r="D544" s="22"/>
      <c r="R544" s="4"/>
    </row>
    <row r="545" spans="1:18">
      <c r="A545" s="31"/>
      <c r="B545" s="120"/>
      <c r="C545" s="22"/>
      <c r="D545" s="22"/>
      <c r="R545" s="4"/>
    </row>
    <row r="546" spans="1:18">
      <c r="A546" s="31"/>
      <c r="B546" s="120"/>
      <c r="C546" s="22"/>
      <c r="D546" s="22"/>
      <c r="R546" s="4"/>
    </row>
    <row r="547" spans="1:18">
      <c r="A547" s="31"/>
      <c r="B547" s="120"/>
      <c r="C547" s="22"/>
      <c r="D547" s="22"/>
      <c r="R547" s="4"/>
    </row>
    <row r="548" spans="1:18">
      <c r="A548" s="31"/>
      <c r="B548" s="120"/>
      <c r="C548" s="22"/>
      <c r="D548" s="22"/>
      <c r="R548" s="4"/>
    </row>
    <row r="549" spans="1:18">
      <c r="A549" s="31"/>
      <c r="B549" s="120"/>
      <c r="C549" s="22"/>
      <c r="D549" s="22"/>
      <c r="R549" s="4"/>
    </row>
    <row r="550" spans="1:18">
      <c r="A550" s="31"/>
      <c r="B550" s="120"/>
      <c r="C550" s="22"/>
      <c r="D550" s="22"/>
      <c r="R550" s="4"/>
    </row>
    <row r="551" spans="1:18">
      <c r="A551" s="31"/>
      <c r="B551" s="120"/>
      <c r="C551" s="22"/>
      <c r="D551" s="22"/>
      <c r="R551" s="4"/>
    </row>
    <row r="552" spans="1:18">
      <c r="A552" s="31"/>
      <c r="B552" s="120"/>
      <c r="C552" s="22"/>
      <c r="D552" s="22"/>
      <c r="R552" s="4"/>
    </row>
    <row r="553" spans="1:18">
      <c r="A553" s="31"/>
      <c r="B553" s="120"/>
      <c r="C553" s="22"/>
      <c r="D553" s="22"/>
      <c r="R553" s="4"/>
    </row>
    <row r="554" spans="1:18">
      <c r="A554" s="31"/>
      <c r="B554" s="120"/>
      <c r="C554" s="22"/>
      <c r="D554" s="22"/>
      <c r="R554" s="4"/>
    </row>
    <row r="555" spans="1:18">
      <c r="A555" s="31"/>
      <c r="B555" s="120"/>
      <c r="C555" s="22"/>
      <c r="D555" s="22"/>
      <c r="R555" s="4"/>
    </row>
    <row r="556" spans="1:18">
      <c r="A556" s="31"/>
      <c r="B556" s="120"/>
      <c r="C556" s="22"/>
      <c r="D556" s="22"/>
      <c r="R556" s="4"/>
    </row>
    <row r="557" spans="1:18">
      <c r="A557" s="31"/>
      <c r="B557" s="120"/>
      <c r="C557" s="22"/>
      <c r="D557" s="22"/>
      <c r="R557" s="4"/>
    </row>
    <row r="558" spans="1:18">
      <c r="A558" s="31"/>
      <c r="B558" s="120"/>
      <c r="C558" s="22"/>
      <c r="D558" s="22"/>
      <c r="R558" s="4"/>
    </row>
    <row r="559" spans="1:18">
      <c r="A559" s="31"/>
      <c r="B559" s="120"/>
      <c r="C559" s="22"/>
      <c r="D559" s="22"/>
      <c r="R559" s="4"/>
    </row>
    <row r="560" spans="1:18">
      <c r="A560" s="31"/>
      <c r="B560" s="120"/>
      <c r="C560" s="22"/>
      <c r="D560" s="22"/>
      <c r="R560" s="4"/>
    </row>
    <row r="561" spans="1:18">
      <c r="A561" s="31"/>
      <c r="B561" s="120"/>
      <c r="C561" s="22"/>
      <c r="D561" s="22"/>
      <c r="R561" s="4"/>
    </row>
    <row r="562" spans="1:18">
      <c r="A562" s="31"/>
      <c r="B562" s="120"/>
      <c r="C562" s="22"/>
      <c r="D562" s="22"/>
      <c r="R562" s="4"/>
    </row>
    <row r="563" spans="1:18">
      <c r="A563" s="31"/>
      <c r="B563" s="120"/>
      <c r="C563" s="22"/>
      <c r="D563" s="22"/>
      <c r="R563" s="4"/>
    </row>
    <row r="564" spans="1:18">
      <c r="A564" s="31"/>
      <c r="B564" s="120"/>
      <c r="C564" s="22"/>
      <c r="D564" s="22"/>
      <c r="R564" s="4"/>
    </row>
    <row r="565" spans="1:18">
      <c r="A565" s="31"/>
      <c r="B565" s="120"/>
      <c r="C565" s="22"/>
      <c r="D565" s="22"/>
      <c r="R565" s="4"/>
    </row>
    <row r="566" spans="1:18">
      <c r="A566" s="31"/>
      <c r="B566" s="120"/>
      <c r="C566" s="22"/>
      <c r="D566" s="22"/>
      <c r="R566" s="4"/>
    </row>
    <row r="567" spans="1:18">
      <c r="A567" s="31"/>
      <c r="B567" s="120"/>
      <c r="C567" s="22"/>
      <c r="D567" s="22"/>
      <c r="R567" s="4"/>
    </row>
    <row r="568" spans="1:18">
      <c r="A568" s="31"/>
      <c r="B568" s="120"/>
      <c r="C568" s="22"/>
      <c r="D568" s="22"/>
      <c r="R568" s="4"/>
    </row>
    <row r="569" spans="1:18">
      <c r="A569" s="31"/>
      <c r="B569" s="120"/>
      <c r="C569" s="22"/>
      <c r="D569" s="22"/>
      <c r="R569" s="4"/>
    </row>
    <row r="570" spans="1:18">
      <c r="A570" s="31"/>
      <c r="B570" s="120"/>
      <c r="C570" s="22"/>
      <c r="D570" s="22"/>
      <c r="R570" s="4"/>
    </row>
    <row r="571" spans="1:18">
      <c r="A571" s="31"/>
      <c r="B571" s="120"/>
      <c r="C571" s="22"/>
      <c r="D571" s="22"/>
      <c r="R571" s="4"/>
    </row>
    <row r="572" spans="1:18">
      <c r="A572" s="31"/>
      <c r="B572" s="120"/>
      <c r="C572" s="22"/>
      <c r="D572" s="22"/>
      <c r="R572" s="4"/>
    </row>
    <row r="573" spans="1:18">
      <c r="A573" s="31"/>
      <c r="B573" s="120"/>
      <c r="C573" s="22"/>
      <c r="D573" s="22"/>
      <c r="R573" s="4"/>
    </row>
    <row r="574" spans="1:18">
      <c r="A574" s="31"/>
      <c r="B574" s="120"/>
      <c r="C574" s="22"/>
      <c r="D574" s="22"/>
      <c r="R574" s="4"/>
    </row>
    <row r="575" spans="1:18">
      <c r="A575" s="31"/>
      <c r="B575" s="120"/>
      <c r="C575" s="22"/>
      <c r="D575" s="22"/>
      <c r="R575" s="4"/>
    </row>
    <row r="576" spans="1:18">
      <c r="A576" s="31"/>
      <c r="B576" s="120"/>
      <c r="C576" s="22"/>
      <c r="D576" s="22"/>
      <c r="R576" s="4"/>
    </row>
    <row r="577" spans="1:18">
      <c r="A577" s="31"/>
      <c r="B577" s="120"/>
      <c r="C577" s="22"/>
      <c r="D577" s="22"/>
      <c r="R577" s="4"/>
    </row>
    <row r="578" spans="1:18">
      <c r="A578" s="31"/>
      <c r="B578" s="120"/>
      <c r="C578" s="22"/>
      <c r="D578" s="22"/>
      <c r="R578" s="4"/>
    </row>
    <row r="579" spans="1:18">
      <c r="A579" s="31"/>
      <c r="B579" s="120"/>
      <c r="C579" s="22"/>
      <c r="D579" s="22"/>
      <c r="R579" s="4"/>
    </row>
    <row r="580" spans="1:18">
      <c r="A580" s="31"/>
      <c r="B580" s="120"/>
      <c r="C580" s="22"/>
      <c r="D580" s="22"/>
      <c r="R580" s="4"/>
    </row>
    <row r="581" spans="1:18">
      <c r="A581" s="31"/>
      <c r="B581" s="120"/>
      <c r="C581" s="22"/>
      <c r="D581" s="22"/>
      <c r="R581" s="4"/>
    </row>
    <row r="582" spans="1:18">
      <c r="A582" s="31"/>
      <c r="B582" s="120"/>
      <c r="C582" s="22"/>
      <c r="D582" s="22"/>
      <c r="R582" s="4"/>
    </row>
    <row r="583" spans="1:18">
      <c r="A583" s="31"/>
      <c r="B583" s="120"/>
      <c r="C583" s="22"/>
      <c r="D583" s="22"/>
      <c r="R583" s="4"/>
    </row>
    <row r="584" spans="1:18">
      <c r="A584" s="31"/>
      <c r="B584" s="120"/>
      <c r="C584" s="22"/>
      <c r="D584" s="22"/>
      <c r="R584" s="4"/>
    </row>
    <row r="585" spans="1:18">
      <c r="A585" s="31"/>
      <c r="B585" s="120"/>
      <c r="C585" s="22"/>
      <c r="D585" s="22"/>
      <c r="R585" s="4"/>
    </row>
    <row r="586" spans="1:18">
      <c r="A586" s="31"/>
      <c r="B586" s="120"/>
      <c r="C586" s="22"/>
      <c r="D586" s="22"/>
      <c r="R586" s="4"/>
    </row>
    <row r="587" spans="1:18">
      <c r="A587" s="31"/>
      <c r="B587" s="120"/>
      <c r="C587" s="22"/>
      <c r="D587" s="22"/>
      <c r="R587" s="4"/>
    </row>
    <row r="588" spans="1:18">
      <c r="A588" s="31"/>
      <c r="B588" s="120"/>
      <c r="C588" s="22"/>
      <c r="D588" s="22"/>
      <c r="R588" s="4"/>
    </row>
    <row r="589" spans="1:18">
      <c r="A589" s="31"/>
      <c r="B589" s="120"/>
      <c r="C589" s="22"/>
      <c r="D589" s="22"/>
      <c r="R589" s="4"/>
    </row>
    <row r="590" spans="1:18">
      <c r="A590" s="31"/>
      <c r="B590" s="120"/>
      <c r="C590" s="22"/>
      <c r="D590" s="22"/>
      <c r="R590" s="4"/>
    </row>
    <row r="591" spans="1:18">
      <c r="A591" s="31"/>
      <c r="B591" s="120"/>
      <c r="C591" s="22"/>
      <c r="D591" s="22"/>
      <c r="R591" s="4"/>
    </row>
    <row r="592" spans="1:18">
      <c r="A592" s="31"/>
      <c r="B592" s="120"/>
      <c r="C592" s="22"/>
      <c r="D592" s="22"/>
      <c r="R592" s="4"/>
    </row>
    <row r="593" spans="1:18">
      <c r="A593" s="31"/>
      <c r="B593" s="120"/>
      <c r="C593" s="22"/>
      <c r="D593" s="22"/>
      <c r="R593" s="4"/>
    </row>
    <row r="594" spans="1:18">
      <c r="A594" s="31"/>
      <c r="B594" s="120"/>
      <c r="C594" s="22"/>
      <c r="D594" s="22"/>
      <c r="R594" s="4"/>
    </row>
    <row r="595" spans="1:18">
      <c r="A595" s="31"/>
      <c r="B595" s="120"/>
      <c r="C595" s="22"/>
      <c r="D595" s="22"/>
      <c r="R595" s="4"/>
    </row>
    <row r="596" spans="1:18">
      <c r="A596" s="31"/>
      <c r="B596" s="120"/>
      <c r="C596" s="22"/>
      <c r="D596" s="22"/>
      <c r="R596" s="4"/>
    </row>
    <row r="597" spans="1:18">
      <c r="A597" s="31"/>
      <c r="B597" s="120"/>
      <c r="C597" s="22"/>
      <c r="D597" s="22"/>
      <c r="R597" s="4"/>
    </row>
    <row r="598" spans="1:18">
      <c r="A598" s="31"/>
      <c r="B598" s="120"/>
      <c r="C598" s="22"/>
      <c r="D598" s="22"/>
      <c r="R598" s="4"/>
    </row>
    <row r="599" spans="1:18">
      <c r="A599" s="31"/>
      <c r="B599" s="120"/>
      <c r="C599" s="22"/>
      <c r="D599" s="22"/>
      <c r="R599" s="4"/>
    </row>
    <row r="600" spans="1:18">
      <c r="A600" s="31"/>
      <c r="B600" s="120"/>
      <c r="C600" s="22"/>
      <c r="D600" s="22"/>
      <c r="R600" s="4"/>
    </row>
    <row r="601" spans="1:18">
      <c r="A601" s="31"/>
      <c r="B601" s="120"/>
      <c r="C601" s="22"/>
      <c r="D601" s="22"/>
      <c r="R601" s="4"/>
    </row>
    <row r="602" spans="1:18">
      <c r="A602" s="31"/>
      <c r="B602" s="120"/>
      <c r="C602" s="22"/>
      <c r="D602" s="22"/>
      <c r="R602" s="4"/>
    </row>
    <row r="603" spans="1:18">
      <c r="A603" s="31"/>
      <c r="B603" s="120"/>
      <c r="C603" s="22"/>
      <c r="D603" s="22"/>
      <c r="R603" s="4"/>
    </row>
    <row r="604" spans="1:18">
      <c r="A604" s="31"/>
      <c r="B604" s="120"/>
      <c r="C604" s="22"/>
      <c r="D604" s="22"/>
      <c r="R604" s="4"/>
    </row>
    <row r="605" spans="1:18">
      <c r="A605" s="31"/>
      <c r="B605" s="120"/>
      <c r="C605" s="22"/>
      <c r="D605" s="22"/>
      <c r="R605" s="4"/>
    </row>
    <row r="606" spans="1:18">
      <c r="A606" s="31"/>
      <c r="B606" s="120"/>
      <c r="C606" s="22"/>
      <c r="D606" s="22"/>
      <c r="R606" s="4"/>
    </row>
    <row r="607" spans="1:18">
      <c r="A607" s="31"/>
      <c r="B607" s="120"/>
      <c r="C607" s="22"/>
      <c r="D607" s="22"/>
      <c r="R607" s="4"/>
    </row>
    <row r="608" spans="1:18">
      <c r="A608" s="31"/>
      <c r="B608" s="120"/>
      <c r="C608" s="22"/>
      <c r="D608" s="22"/>
      <c r="R608" s="4"/>
    </row>
    <row r="609" spans="1:18">
      <c r="A609" s="31"/>
      <c r="B609" s="120"/>
      <c r="C609" s="22"/>
      <c r="D609" s="22"/>
      <c r="R609" s="4"/>
    </row>
    <row r="610" spans="1:18">
      <c r="A610" s="31"/>
      <c r="B610" s="120"/>
      <c r="C610" s="22"/>
      <c r="D610" s="22"/>
      <c r="R610" s="4"/>
    </row>
    <row r="611" spans="1:18">
      <c r="A611" s="31"/>
      <c r="B611" s="120"/>
      <c r="C611" s="22"/>
      <c r="D611" s="22"/>
      <c r="R611" s="4"/>
    </row>
    <row r="612" spans="1:18">
      <c r="A612" s="31"/>
      <c r="B612" s="120"/>
      <c r="C612" s="22"/>
      <c r="D612" s="22"/>
      <c r="R612" s="4"/>
    </row>
    <row r="613" spans="1:18">
      <c r="A613" s="31"/>
      <c r="B613" s="120"/>
      <c r="C613" s="22"/>
      <c r="D613" s="22"/>
      <c r="R613" s="4"/>
    </row>
    <row r="614" spans="1:18">
      <c r="A614" s="31"/>
      <c r="B614" s="120"/>
      <c r="C614" s="22"/>
      <c r="D614" s="22"/>
      <c r="R614" s="4"/>
    </row>
    <row r="615" spans="1:18">
      <c r="A615" s="31"/>
      <c r="B615" s="120"/>
      <c r="C615" s="22"/>
      <c r="D615" s="22"/>
      <c r="R615" s="4"/>
    </row>
    <row r="616" spans="1:18">
      <c r="A616" s="31"/>
      <c r="B616" s="120"/>
      <c r="C616" s="22"/>
      <c r="D616" s="22"/>
      <c r="R616" s="4"/>
    </row>
    <row r="617" spans="1:18">
      <c r="A617" s="31"/>
      <c r="B617" s="120"/>
      <c r="C617" s="22"/>
      <c r="D617" s="22"/>
      <c r="R617" s="4"/>
    </row>
    <row r="618" spans="1:18">
      <c r="A618" s="31"/>
      <c r="B618" s="120"/>
      <c r="C618" s="22"/>
      <c r="D618" s="22"/>
      <c r="R618" s="4"/>
    </row>
    <row r="619" spans="1:18">
      <c r="A619" s="31"/>
      <c r="B619" s="120"/>
      <c r="C619" s="22"/>
      <c r="D619" s="22"/>
      <c r="R619" s="4"/>
    </row>
    <row r="620" spans="1:18">
      <c r="A620" s="31"/>
      <c r="B620" s="120"/>
      <c r="C620" s="22"/>
      <c r="D620" s="22"/>
      <c r="R620" s="4"/>
    </row>
    <row r="621" spans="1:18">
      <c r="A621" s="31"/>
      <c r="B621" s="120"/>
      <c r="C621" s="22"/>
      <c r="D621" s="22"/>
      <c r="R621" s="4"/>
    </row>
    <row r="622" spans="1:18">
      <c r="A622" s="31"/>
      <c r="B622" s="120"/>
      <c r="C622" s="22"/>
      <c r="D622" s="22"/>
      <c r="R622" s="4"/>
    </row>
    <row r="623" spans="1:18">
      <c r="A623" s="31"/>
      <c r="B623" s="120"/>
      <c r="C623" s="22"/>
      <c r="D623" s="22"/>
      <c r="R623" s="4"/>
    </row>
    <row r="624" spans="1:18">
      <c r="A624" s="31"/>
      <c r="B624" s="120"/>
      <c r="C624" s="22"/>
      <c r="D624" s="22"/>
      <c r="R624" s="4"/>
    </row>
    <row r="625" spans="1:18">
      <c r="A625" s="31"/>
      <c r="B625" s="120"/>
      <c r="C625" s="22"/>
      <c r="D625" s="22"/>
      <c r="R625" s="4"/>
    </row>
    <row r="626" spans="1:18">
      <c r="A626" s="31"/>
      <c r="B626" s="120"/>
      <c r="C626" s="22"/>
      <c r="D626" s="22"/>
      <c r="R626" s="4"/>
    </row>
    <row r="627" spans="1:18">
      <c r="A627" s="31"/>
      <c r="B627" s="120"/>
      <c r="C627" s="22"/>
      <c r="D627" s="22"/>
      <c r="R627" s="4"/>
    </row>
    <row r="628" spans="1:18">
      <c r="A628" s="31"/>
      <c r="B628" s="120"/>
      <c r="C628" s="22"/>
      <c r="D628" s="22"/>
      <c r="R628" s="4"/>
    </row>
    <row r="629" spans="1:18">
      <c r="A629" s="31"/>
      <c r="B629" s="120"/>
      <c r="C629" s="22"/>
      <c r="D629" s="22"/>
      <c r="R629" s="4"/>
    </row>
    <row r="630" spans="1:18">
      <c r="A630" s="31"/>
      <c r="B630" s="120"/>
      <c r="C630" s="22"/>
      <c r="D630" s="22"/>
      <c r="R630" s="4"/>
    </row>
    <row r="631" spans="1:18">
      <c r="A631" s="31"/>
      <c r="B631" s="120"/>
      <c r="C631" s="22"/>
      <c r="D631" s="22"/>
      <c r="R631" s="4"/>
    </row>
    <row r="632" spans="1:18">
      <c r="A632" s="31"/>
      <c r="B632" s="120"/>
      <c r="C632" s="22"/>
      <c r="D632" s="22"/>
      <c r="R632" s="4"/>
    </row>
    <row r="633" spans="1:18">
      <c r="A633" s="31"/>
      <c r="B633" s="120"/>
      <c r="C633" s="22"/>
      <c r="D633" s="22"/>
      <c r="R633" s="4"/>
    </row>
    <row r="634" spans="1:18">
      <c r="A634" s="31"/>
      <c r="B634" s="120"/>
      <c r="C634" s="22"/>
      <c r="D634" s="22"/>
      <c r="R634" s="4"/>
    </row>
    <row r="635" spans="1:18">
      <c r="A635" s="31"/>
      <c r="B635" s="120"/>
      <c r="C635" s="22"/>
      <c r="D635" s="22"/>
      <c r="R635" s="4"/>
    </row>
    <row r="636" spans="1:18">
      <c r="A636" s="31"/>
      <c r="B636" s="120"/>
      <c r="C636" s="22"/>
      <c r="D636" s="22"/>
      <c r="R636" s="4"/>
    </row>
    <row r="637" spans="1:18">
      <c r="A637" s="31"/>
      <c r="B637" s="120"/>
      <c r="C637" s="22"/>
      <c r="D637" s="22"/>
      <c r="R637" s="4"/>
    </row>
    <row r="638" spans="1:18">
      <c r="A638" s="31"/>
      <c r="B638" s="120"/>
      <c r="C638" s="22"/>
      <c r="D638" s="22"/>
      <c r="R638" s="4"/>
    </row>
    <row r="639" spans="1:18">
      <c r="A639" s="31"/>
      <c r="B639" s="120"/>
      <c r="C639" s="22"/>
      <c r="D639" s="22"/>
      <c r="R639" s="4"/>
    </row>
    <row r="640" spans="1:18">
      <c r="A640" s="31"/>
      <c r="B640" s="120"/>
      <c r="C640" s="22"/>
      <c r="D640" s="22"/>
      <c r="R640" s="4"/>
    </row>
    <row r="641" spans="1:18">
      <c r="A641" s="31"/>
      <c r="B641" s="120"/>
      <c r="C641" s="22"/>
      <c r="D641" s="22"/>
      <c r="R641" s="4"/>
    </row>
    <row r="642" spans="1:18">
      <c r="A642" s="31"/>
      <c r="B642" s="120"/>
      <c r="C642" s="22"/>
      <c r="D642" s="22"/>
      <c r="R642" s="4"/>
    </row>
    <row r="643" spans="1:18">
      <c r="A643" s="31"/>
      <c r="B643" s="120"/>
      <c r="C643" s="22"/>
      <c r="D643" s="22"/>
      <c r="R643" s="4"/>
    </row>
    <row r="644" spans="1:18">
      <c r="A644" s="31"/>
      <c r="B644" s="120"/>
      <c r="C644" s="22"/>
      <c r="D644" s="22"/>
      <c r="R644" s="4"/>
    </row>
    <row r="645" spans="1:18">
      <c r="A645" s="31"/>
      <c r="B645" s="120"/>
      <c r="C645" s="22"/>
      <c r="D645" s="22"/>
      <c r="R645" s="4"/>
    </row>
    <row r="646" spans="1:18">
      <c r="A646" s="31"/>
      <c r="B646" s="120"/>
      <c r="C646" s="22"/>
      <c r="D646" s="22"/>
      <c r="R646" s="4"/>
    </row>
    <row r="647" spans="1:18">
      <c r="A647" s="31"/>
      <c r="B647" s="120"/>
      <c r="C647" s="22"/>
      <c r="D647" s="22"/>
      <c r="R647" s="4"/>
    </row>
    <row r="648" spans="1:18">
      <c r="A648" s="31"/>
      <c r="B648" s="120"/>
      <c r="C648" s="22"/>
      <c r="D648" s="22"/>
      <c r="R648" s="4"/>
    </row>
    <row r="649" spans="1:18">
      <c r="A649" s="31"/>
      <c r="B649" s="120"/>
      <c r="C649" s="22"/>
      <c r="D649" s="22"/>
      <c r="R649" s="4"/>
    </row>
    <row r="650" spans="1:18">
      <c r="A650" s="31"/>
      <c r="B650" s="120"/>
      <c r="C650" s="22"/>
      <c r="D650" s="22"/>
      <c r="R650" s="4"/>
    </row>
    <row r="651" spans="1:18">
      <c r="A651" s="31"/>
      <c r="B651" s="120"/>
      <c r="C651" s="22"/>
      <c r="D651" s="22"/>
      <c r="R651" s="4"/>
    </row>
    <row r="652" spans="1:18">
      <c r="A652" s="31"/>
      <c r="B652" s="120"/>
      <c r="C652" s="22"/>
      <c r="D652" s="22"/>
      <c r="R652" s="4"/>
    </row>
    <row r="653" spans="1:18">
      <c r="A653" s="31"/>
      <c r="B653" s="120"/>
      <c r="C653" s="22"/>
      <c r="D653" s="22"/>
      <c r="R653" s="4"/>
    </row>
    <row r="654" spans="1:18">
      <c r="A654" s="31"/>
      <c r="B654" s="120"/>
      <c r="C654" s="22"/>
      <c r="D654" s="22"/>
      <c r="R654" s="4"/>
    </row>
    <row r="655" spans="1:18">
      <c r="A655" s="31"/>
      <c r="B655" s="120"/>
      <c r="C655" s="22"/>
      <c r="D655" s="22"/>
      <c r="R655" s="4"/>
    </row>
    <row r="656" spans="1:18">
      <c r="A656" s="31"/>
      <c r="B656" s="120"/>
      <c r="C656" s="22"/>
      <c r="D656" s="22"/>
      <c r="R656" s="4"/>
    </row>
    <row r="657" spans="1:18">
      <c r="A657" s="31"/>
      <c r="B657" s="120"/>
      <c r="C657" s="22"/>
      <c r="D657" s="22"/>
      <c r="R657" s="4"/>
    </row>
    <row r="658" spans="1:18">
      <c r="A658" s="31"/>
      <c r="B658" s="120"/>
      <c r="C658" s="22"/>
      <c r="D658" s="22"/>
      <c r="R658" s="4"/>
    </row>
    <row r="659" spans="1:18">
      <c r="A659" s="31"/>
      <c r="B659" s="120"/>
      <c r="C659" s="22"/>
      <c r="D659" s="22"/>
      <c r="R659" s="4"/>
    </row>
    <row r="660" spans="1:18">
      <c r="A660" s="31"/>
      <c r="B660" s="120"/>
      <c r="C660" s="22"/>
      <c r="D660" s="22"/>
      <c r="R660" s="4"/>
    </row>
    <row r="661" spans="1:18">
      <c r="A661" s="31"/>
      <c r="B661" s="120"/>
      <c r="C661" s="22"/>
      <c r="D661" s="22"/>
      <c r="R661" s="4"/>
    </row>
    <row r="662" spans="1:18">
      <c r="A662" s="31"/>
      <c r="B662" s="120"/>
      <c r="C662" s="22"/>
      <c r="D662" s="22"/>
      <c r="R662" s="4"/>
    </row>
    <row r="663" spans="1:18">
      <c r="A663" s="31"/>
      <c r="B663" s="120"/>
      <c r="C663" s="22"/>
      <c r="D663" s="22"/>
      <c r="R663" s="4"/>
    </row>
    <row r="664" spans="1:18">
      <c r="A664" s="31"/>
      <c r="B664" s="120"/>
      <c r="C664" s="22"/>
      <c r="D664" s="22"/>
      <c r="R664" s="4"/>
    </row>
    <row r="665" spans="1:18">
      <c r="A665" s="31"/>
      <c r="B665" s="120"/>
      <c r="C665" s="22"/>
      <c r="D665" s="22"/>
      <c r="R665" s="4"/>
    </row>
    <row r="666" spans="1:18">
      <c r="A666" s="31"/>
      <c r="B666" s="120"/>
      <c r="C666" s="22"/>
      <c r="D666" s="22"/>
      <c r="R666" s="4"/>
    </row>
    <row r="667" spans="1:18">
      <c r="A667" s="31"/>
      <c r="B667" s="120"/>
      <c r="C667" s="22"/>
      <c r="D667" s="22"/>
      <c r="R667" s="4"/>
    </row>
    <row r="668" spans="1:18">
      <c r="A668" s="31"/>
      <c r="B668" s="120"/>
      <c r="C668" s="22"/>
      <c r="D668" s="22"/>
      <c r="R668" s="4"/>
    </row>
    <row r="669" spans="1:18">
      <c r="A669" s="31"/>
      <c r="B669" s="120"/>
      <c r="C669" s="22"/>
      <c r="D669" s="22"/>
      <c r="R669" s="4"/>
    </row>
    <row r="670" spans="1:18">
      <c r="A670" s="31"/>
      <c r="B670" s="120"/>
      <c r="C670" s="22"/>
      <c r="D670" s="22"/>
      <c r="R670" s="4"/>
    </row>
    <row r="671" spans="1:18">
      <c r="A671" s="31"/>
      <c r="B671" s="120"/>
      <c r="C671" s="22"/>
      <c r="D671" s="22"/>
      <c r="R671" s="4"/>
    </row>
    <row r="672" spans="1:18">
      <c r="A672" s="31"/>
      <c r="B672" s="120"/>
      <c r="C672" s="22"/>
      <c r="D672" s="22"/>
      <c r="R672" s="4"/>
    </row>
    <row r="673" spans="1:18">
      <c r="A673" s="31"/>
      <c r="B673" s="120"/>
      <c r="C673" s="22"/>
      <c r="D673" s="22"/>
      <c r="R673" s="4"/>
    </row>
    <row r="674" spans="1:18">
      <c r="A674" s="31"/>
      <c r="B674" s="120"/>
      <c r="C674" s="22"/>
      <c r="D674" s="22"/>
      <c r="R674" s="4"/>
    </row>
    <row r="675" spans="1:18">
      <c r="A675" s="31"/>
      <c r="B675" s="120"/>
      <c r="C675" s="22"/>
      <c r="D675" s="22"/>
      <c r="R675" s="4"/>
    </row>
    <row r="676" spans="1:18">
      <c r="A676" s="31"/>
      <c r="B676" s="120"/>
      <c r="C676" s="22"/>
      <c r="D676" s="22"/>
      <c r="R676" s="4"/>
    </row>
    <row r="677" spans="1:18">
      <c r="A677" s="31"/>
      <c r="B677" s="120"/>
      <c r="C677" s="22"/>
      <c r="D677" s="22"/>
      <c r="R677" s="4"/>
    </row>
    <row r="678" spans="1:18">
      <c r="A678" s="31"/>
      <c r="B678" s="120"/>
      <c r="C678" s="22"/>
      <c r="D678" s="22"/>
      <c r="R678" s="4"/>
    </row>
    <row r="679" spans="1:18">
      <c r="A679" s="31"/>
      <c r="B679" s="120"/>
      <c r="C679" s="22"/>
      <c r="D679" s="22"/>
      <c r="R679" s="4"/>
    </row>
    <row r="680" spans="1:18">
      <c r="A680" s="31"/>
      <c r="B680" s="120"/>
      <c r="C680" s="22"/>
      <c r="D680" s="22"/>
      <c r="R680" s="4"/>
    </row>
    <row r="681" spans="1:18">
      <c r="A681" s="31"/>
      <c r="B681" s="120"/>
      <c r="C681" s="22"/>
      <c r="D681" s="22"/>
      <c r="R681" s="4"/>
    </row>
    <row r="682" spans="1:18">
      <c r="A682" s="31"/>
      <c r="B682" s="120"/>
      <c r="C682" s="22"/>
      <c r="D682" s="22"/>
      <c r="R682" s="4"/>
    </row>
    <row r="683" spans="1:18">
      <c r="A683" s="31"/>
      <c r="B683" s="120"/>
      <c r="C683" s="22"/>
      <c r="D683" s="22"/>
      <c r="R683" s="4"/>
    </row>
    <row r="684" spans="1:18">
      <c r="A684" s="31"/>
      <c r="B684" s="120"/>
      <c r="C684" s="22"/>
      <c r="D684" s="22"/>
      <c r="R684" s="4"/>
    </row>
    <row r="685" spans="1:18">
      <c r="A685" s="31"/>
      <c r="B685" s="120"/>
      <c r="C685" s="22"/>
      <c r="D685" s="22"/>
      <c r="R685" s="4"/>
    </row>
    <row r="686" spans="1:18">
      <c r="A686" s="31"/>
      <c r="B686" s="120"/>
      <c r="C686" s="22"/>
      <c r="D686" s="22"/>
      <c r="R686" s="4"/>
    </row>
    <row r="687" spans="1:18">
      <c r="A687" s="31"/>
      <c r="B687" s="120"/>
      <c r="C687" s="22"/>
      <c r="D687" s="22"/>
      <c r="R687" s="4"/>
    </row>
    <row r="688" spans="1:18">
      <c r="A688" s="31"/>
      <c r="B688" s="120"/>
      <c r="C688" s="22"/>
      <c r="D688" s="22"/>
      <c r="R688" s="4"/>
    </row>
    <row r="689" spans="1:18">
      <c r="A689" s="31"/>
      <c r="B689" s="120"/>
      <c r="C689" s="22"/>
      <c r="D689" s="22"/>
      <c r="R689" s="4"/>
    </row>
    <row r="690" spans="1:18">
      <c r="A690" s="31"/>
      <c r="B690" s="120"/>
      <c r="C690" s="22"/>
      <c r="D690" s="22"/>
      <c r="R690" s="4"/>
    </row>
    <row r="691" spans="1:18">
      <c r="A691" s="31"/>
      <c r="B691" s="120"/>
      <c r="C691" s="22"/>
      <c r="D691" s="22"/>
      <c r="R691" s="4"/>
    </row>
    <row r="692" spans="1:18">
      <c r="A692" s="31"/>
      <c r="B692" s="120"/>
      <c r="C692" s="22"/>
      <c r="D692" s="22"/>
      <c r="R692" s="4"/>
    </row>
    <row r="693" spans="1:18">
      <c r="A693" s="31"/>
      <c r="B693" s="120"/>
      <c r="C693" s="22"/>
      <c r="D693" s="22"/>
      <c r="R693" s="4"/>
    </row>
    <row r="694" spans="1:18">
      <c r="A694" s="31"/>
      <c r="B694" s="120"/>
      <c r="C694" s="22"/>
      <c r="D694" s="22"/>
      <c r="R694" s="4"/>
    </row>
    <row r="695" spans="1:18">
      <c r="A695" s="31"/>
      <c r="B695" s="120"/>
      <c r="C695" s="22"/>
      <c r="D695" s="22"/>
      <c r="R695" s="4"/>
    </row>
    <row r="696" spans="1:18">
      <c r="A696" s="31"/>
      <c r="B696" s="120"/>
      <c r="C696" s="22"/>
      <c r="D696" s="22"/>
      <c r="R696" s="4"/>
    </row>
    <row r="697" spans="1:18">
      <c r="A697" s="31"/>
      <c r="B697" s="120"/>
      <c r="C697" s="22"/>
      <c r="D697" s="22"/>
      <c r="R697" s="4"/>
    </row>
    <row r="698" spans="1:18">
      <c r="A698" s="31"/>
      <c r="B698" s="120"/>
      <c r="C698" s="22"/>
      <c r="D698" s="22"/>
      <c r="R698" s="4"/>
    </row>
    <row r="699" spans="1:18">
      <c r="A699" s="31"/>
      <c r="B699" s="120"/>
      <c r="C699" s="22"/>
      <c r="D699" s="22"/>
      <c r="R699" s="4"/>
    </row>
    <row r="700" spans="1:18">
      <c r="A700" s="31"/>
      <c r="B700" s="120"/>
      <c r="C700" s="22"/>
      <c r="D700" s="22"/>
      <c r="R700" s="4"/>
    </row>
    <row r="701" spans="1:18">
      <c r="A701" s="31"/>
      <c r="B701" s="120"/>
      <c r="C701" s="22"/>
      <c r="D701" s="22"/>
      <c r="R701" s="4"/>
    </row>
    <row r="702" spans="1:18">
      <c r="A702" s="31"/>
      <c r="B702" s="120"/>
      <c r="C702" s="22"/>
      <c r="D702" s="22"/>
      <c r="R702" s="4"/>
    </row>
    <row r="703" spans="1:18">
      <c r="A703" s="31"/>
      <c r="B703" s="120"/>
      <c r="C703" s="22"/>
      <c r="D703" s="22"/>
      <c r="R703" s="4"/>
    </row>
    <row r="704" spans="1:18">
      <c r="A704" s="31"/>
      <c r="B704" s="120"/>
      <c r="C704" s="22"/>
      <c r="D704" s="22"/>
      <c r="R704" s="4"/>
    </row>
    <row r="705" spans="1:18">
      <c r="A705" s="31"/>
      <c r="B705" s="120"/>
      <c r="C705" s="22"/>
      <c r="D705" s="22"/>
      <c r="R705" s="4"/>
    </row>
    <row r="706" spans="1:18">
      <c r="A706" s="31"/>
      <c r="B706" s="120"/>
      <c r="C706" s="22"/>
      <c r="D706" s="22"/>
      <c r="R706" s="4"/>
    </row>
    <row r="707" spans="1:18">
      <c r="A707" s="31"/>
      <c r="B707" s="120"/>
      <c r="C707" s="22"/>
      <c r="D707" s="22"/>
      <c r="R707" s="4"/>
    </row>
    <row r="708" spans="1:18">
      <c r="A708" s="31"/>
      <c r="B708" s="120"/>
      <c r="C708" s="22"/>
      <c r="D708" s="22"/>
      <c r="R708" s="4"/>
    </row>
    <row r="709" spans="1:18">
      <c r="A709" s="31"/>
      <c r="B709" s="120"/>
      <c r="C709" s="22"/>
      <c r="D709" s="22"/>
      <c r="R709" s="4"/>
    </row>
    <row r="710" spans="1:18">
      <c r="A710" s="31"/>
      <c r="B710" s="120"/>
      <c r="C710" s="22"/>
      <c r="D710" s="22"/>
      <c r="R710" s="4"/>
    </row>
    <row r="711" spans="1:18">
      <c r="A711" s="31"/>
      <c r="B711" s="120"/>
      <c r="C711" s="22"/>
      <c r="D711" s="22"/>
      <c r="R711" s="4"/>
    </row>
    <row r="712" spans="1:18">
      <c r="A712" s="31"/>
      <c r="B712" s="120"/>
      <c r="C712" s="22"/>
      <c r="D712" s="22"/>
      <c r="R712" s="4"/>
    </row>
    <row r="713" spans="1:18">
      <c r="A713" s="31"/>
      <c r="B713" s="120"/>
      <c r="C713" s="22"/>
      <c r="D713" s="22"/>
      <c r="R713" s="4"/>
    </row>
    <row r="714" spans="1:18">
      <c r="A714" s="31"/>
      <c r="B714" s="120"/>
      <c r="C714" s="22"/>
      <c r="D714" s="22"/>
      <c r="R714" s="4"/>
    </row>
    <row r="715" spans="1:18">
      <c r="A715" s="31"/>
      <c r="B715" s="120"/>
      <c r="C715" s="22"/>
      <c r="D715" s="22"/>
      <c r="R715" s="4"/>
    </row>
    <row r="716" spans="1:18">
      <c r="A716" s="31"/>
      <c r="B716" s="120"/>
      <c r="C716" s="22"/>
      <c r="D716" s="22"/>
      <c r="R716" s="4"/>
    </row>
    <row r="717" spans="1:18">
      <c r="A717" s="31"/>
      <c r="B717" s="120"/>
      <c r="C717" s="22"/>
      <c r="D717" s="22"/>
      <c r="R717" s="4"/>
    </row>
    <row r="718" spans="1:18">
      <c r="A718" s="31"/>
      <c r="B718" s="120"/>
      <c r="C718" s="22"/>
      <c r="D718" s="22"/>
      <c r="R718" s="4"/>
    </row>
    <row r="719" spans="1:18">
      <c r="A719" s="31"/>
      <c r="B719" s="120"/>
      <c r="C719" s="22"/>
      <c r="D719" s="22"/>
      <c r="R719" s="4"/>
    </row>
    <row r="720" spans="1:18">
      <c r="A720" s="31"/>
      <c r="B720" s="120"/>
      <c r="C720" s="22"/>
      <c r="D720" s="22"/>
      <c r="R720" s="4"/>
    </row>
    <row r="721" spans="1:18">
      <c r="A721" s="31"/>
      <c r="B721" s="120"/>
      <c r="C721" s="22"/>
      <c r="D721" s="22"/>
      <c r="R721" s="4"/>
    </row>
    <row r="722" spans="1:18">
      <c r="A722" s="31"/>
      <c r="B722" s="120"/>
      <c r="C722" s="22"/>
      <c r="D722" s="22"/>
      <c r="R722" s="4"/>
    </row>
    <row r="723" spans="1:18">
      <c r="A723" s="31"/>
      <c r="B723" s="120"/>
      <c r="C723" s="22"/>
      <c r="D723" s="22"/>
      <c r="R723" s="4"/>
    </row>
    <row r="724" spans="1:18">
      <c r="A724" s="31"/>
      <c r="B724" s="120"/>
      <c r="C724" s="22"/>
      <c r="D724" s="22"/>
      <c r="R724" s="4"/>
    </row>
    <row r="725" spans="1:18">
      <c r="A725" s="31"/>
      <c r="B725" s="120"/>
      <c r="C725" s="22"/>
      <c r="D725" s="22"/>
      <c r="R725" s="4"/>
    </row>
    <row r="726" spans="1:18">
      <c r="A726" s="31"/>
      <c r="B726" s="120"/>
      <c r="C726" s="22"/>
      <c r="D726" s="22"/>
      <c r="R726" s="4"/>
    </row>
    <row r="727" spans="1:18">
      <c r="A727" s="31"/>
      <c r="B727" s="120"/>
      <c r="C727" s="22"/>
      <c r="D727" s="22"/>
      <c r="R727" s="4"/>
    </row>
    <row r="728" spans="1:18">
      <c r="A728" s="31"/>
      <c r="B728" s="120"/>
      <c r="C728" s="22"/>
      <c r="D728" s="22"/>
      <c r="R728" s="4"/>
    </row>
    <row r="729" spans="1:18">
      <c r="A729" s="31"/>
      <c r="B729" s="120"/>
      <c r="C729" s="22"/>
      <c r="D729" s="22"/>
      <c r="R729" s="4"/>
    </row>
    <row r="730" spans="1:18">
      <c r="A730" s="31"/>
      <c r="B730" s="120"/>
      <c r="C730" s="22"/>
      <c r="D730" s="22"/>
      <c r="R730" s="4"/>
    </row>
    <row r="731" spans="1:18">
      <c r="A731" s="31"/>
      <c r="B731" s="120"/>
      <c r="C731" s="22"/>
      <c r="D731" s="22"/>
      <c r="R731" s="4"/>
    </row>
    <row r="732" spans="1:18">
      <c r="A732" s="31"/>
      <c r="B732" s="120"/>
      <c r="C732" s="22"/>
      <c r="D732" s="22"/>
      <c r="R732" s="4"/>
    </row>
    <row r="733" spans="1:18">
      <c r="A733" s="31"/>
      <c r="B733" s="120"/>
      <c r="C733" s="22"/>
      <c r="D733" s="22"/>
      <c r="R733" s="4"/>
    </row>
    <row r="734" spans="1:18">
      <c r="A734" s="31"/>
      <c r="B734" s="120"/>
      <c r="C734" s="22"/>
      <c r="D734" s="22"/>
      <c r="R734" s="4"/>
    </row>
    <row r="735" spans="1:18">
      <c r="A735" s="31"/>
      <c r="B735" s="120"/>
      <c r="C735" s="22"/>
      <c r="D735" s="22"/>
      <c r="R735" s="4"/>
    </row>
    <row r="736" spans="1:18">
      <c r="A736" s="31"/>
      <c r="B736" s="120"/>
      <c r="C736" s="22"/>
      <c r="D736" s="22"/>
      <c r="R736" s="4"/>
    </row>
    <row r="737" spans="1:18">
      <c r="A737" s="31"/>
      <c r="B737" s="120"/>
      <c r="C737" s="22"/>
      <c r="D737" s="22"/>
      <c r="R737" s="4"/>
    </row>
    <row r="738" spans="1:18">
      <c r="A738" s="31"/>
      <c r="B738" s="120"/>
      <c r="C738" s="22"/>
      <c r="D738" s="22"/>
      <c r="R738" s="4"/>
    </row>
    <row r="739" spans="1:18">
      <c r="A739" s="31"/>
      <c r="B739" s="120"/>
      <c r="C739" s="22"/>
      <c r="D739" s="22"/>
      <c r="R739" s="4"/>
    </row>
    <row r="740" spans="1:18">
      <c r="A740" s="31"/>
      <c r="B740" s="120"/>
      <c r="C740" s="22"/>
      <c r="D740" s="22"/>
      <c r="R740" s="4"/>
    </row>
    <row r="741" spans="1:18">
      <c r="A741" s="31"/>
      <c r="B741" s="120"/>
      <c r="C741" s="22"/>
      <c r="D741" s="22"/>
      <c r="R741" s="4"/>
    </row>
    <row r="742" spans="1:18">
      <c r="A742" s="31"/>
      <c r="B742" s="120"/>
      <c r="C742" s="22"/>
      <c r="D742" s="22"/>
      <c r="R742" s="4"/>
    </row>
    <row r="743" spans="1:18">
      <c r="A743" s="31"/>
      <c r="B743" s="120"/>
      <c r="C743" s="22"/>
      <c r="D743" s="22"/>
      <c r="R743" s="4"/>
    </row>
    <row r="744" spans="1:18">
      <c r="A744" s="31"/>
      <c r="B744" s="120"/>
      <c r="C744" s="22"/>
      <c r="D744" s="22"/>
      <c r="R744" s="4"/>
    </row>
    <row r="745" spans="1:18">
      <c r="A745" s="31"/>
      <c r="B745" s="120"/>
      <c r="C745" s="22"/>
      <c r="D745" s="22"/>
      <c r="R745" s="4"/>
    </row>
    <row r="746" spans="1:18">
      <c r="A746" s="31"/>
      <c r="B746" s="120"/>
      <c r="C746" s="22"/>
      <c r="D746" s="22"/>
      <c r="R746" s="4"/>
    </row>
    <row r="747" spans="1:18">
      <c r="A747" s="31"/>
      <c r="B747" s="120"/>
      <c r="C747" s="22"/>
      <c r="D747" s="22"/>
      <c r="R747" s="4"/>
    </row>
    <row r="748" spans="1:18">
      <c r="A748" s="31"/>
      <c r="B748" s="120"/>
      <c r="C748" s="22"/>
      <c r="D748" s="22"/>
      <c r="R748" s="4"/>
    </row>
    <row r="749" spans="1:18">
      <c r="A749" s="31"/>
      <c r="B749" s="120"/>
      <c r="C749" s="22"/>
      <c r="D749" s="22"/>
      <c r="R749" s="4"/>
    </row>
    <row r="750" spans="1:18">
      <c r="A750" s="31"/>
      <c r="B750" s="120"/>
      <c r="C750" s="22"/>
      <c r="D750" s="22"/>
      <c r="R750" s="4"/>
    </row>
    <row r="751" spans="1:18">
      <c r="A751" s="31"/>
      <c r="B751" s="120"/>
      <c r="C751" s="22"/>
      <c r="D751" s="22"/>
      <c r="R751" s="4"/>
    </row>
    <row r="752" spans="1:18">
      <c r="A752" s="31"/>
      <c r="B752" s="120"/>
      <c r="C752" s="22"/>
      <c r="D752" s="22"/>
      <c r="R752" s="4"/>
    </row>
    <row r="753" spans="1:18">
      <c r="A753" s="31"/>
      <c r="B753" s="120"/>
      <c r="C753" s="22"/>
      <c r="D753" s="22"/>
      <c r="R753" s="4"/>
    </row>
    <row r="754" spans="1:18">
      <c r="A754" s="31"/>
      <c r="B754" s="120"/>
      <c r="C754" s="22"/>
      <c r="D754" s="22"/>
      <c r="R754" s="4"/>
    </row>
    <row r="755" spans="1:18">
      <c r="A755" s="31"/>
      <c r="B755" s="120"/>
      <c r="C755" s="22"/>
      <c r="D755" s="22"/>
      <c r="R755" s="4"/>
    </row>
    <row r="756" spans="1:18">
      <c r="A756" s="31"/>
      <c r="B756" s="120"/>
      <c r="C756" s="22"/>
      <c r="D756" s="22"/>
      <c r="R756" s="4"/>
    </row>
    <row r="757" spans="1:18">
      <c r="A757" s="31"/>
      <c r="B757" s="120"/>
      <c r="C757" s="22"/>
      <c r="D757" s="22"/>
      <c r="R757" s="4"/>
    </row>
    <row r="758" spans="1:18">
      <c r="A758" s="31"/>
      <c r="B758" s="120"/>
      <c r="C758" s="22"/>
      <c r="D758" s="22"/>
      <c r="R758" s="4"/>
    </row>
    <row r="759" spans="1:18">
      <c r="A759" s="31"/>
      <c r="B759" s="120"/>
      <c r="C759" s="22"/>
      <c r="D759" s="22"/>
      <c r="R759" s="4"/>
    </row>
    <row r="760" spans="1:18">
      <c r="A760" s="31"/>
      <c r="B760" s="120"/>
      <c r="C760" s="22"/>
      <c r="D760" s="22"/>
      <c r="R760" s="4"/>
    </row>
    <row r="761" spans="1:18">
      <c r="A761" s="31"/>
      <c r="B761" s="120"/>
      <c r="C761" s="22"/>
      <c r="D761" s="22"/>
      <c r="R761" s="4"/>
    </row>
    <row r="762" spans="1:18">
      <c r="A762" s="31"/>
      <c r="B762" s="120"/>
      <c r="C762" s="22"/>
      <c r="D762" s="22"/>
      <c r="R762" s="4"/>
    </row>
    <row r="763" spans="1:18">
      <c r="A763" s="31"/>
      <c r="B763" s="120"/>
      <c r="C763" s="22"/>
      <c r="D763" s="22"/>
      <c r="R763" s="4"/>
    </row>
    <row r="764" spans="1:18">
      <c r="A764" s="31"/>
      <c r="B764" s="120"/>
      <c r="C764" s="22"/>
      <c r="D764" s="22"/>
      <c r="R764" s="4"/>
    </row>
    <row r="765" spans="1:18">
      <c r="A765" s="31"/>
      <c r="B765" s="120"/>
      <c r="C765" s="22"/>
      <c r="D765" s="22"/>
      <c r="R765" s="4"/>
    </row>
    <row r="766" spans="1:18">
      <c r="A766" s="31"/>
      <c r="B766" s="120"/>
      <c r="C766" s="22"/>
      <c r="D766" s="22"/>
      <c r="R766" s="4"/>
    </row>
    <row r="767" spans="1:18">
      <c r="A767" s="31"/>
      <c r="B767" s="120"/>
      <c r="C767" s="22"/>
      <c r="D767" s="22"/>
      <c r="R767" s="4"/>
    </row>
    <row r="768" spans="1:18">
      <c r="A768" s="31"/>
      <c r="B768" s="120"/>
      <c r="C768" s="22"/>
      <c r="D768" s="22"/>
      <c r="R768" s="4"/>
    </row>
    <row r="769" spans="1:18">
      <c r="A769" s="31"/>
      <c r="B769" s="120"/>
      <c r="C769" s="22"/>
      <c r="D769" s="22"/>
      <c r="R769" s="4"/>
    </row>
    <row r="770" spans="1:18">
      <c r="A770" s="31"/>
      <c r="B770" s="120"/>
      <c r="C770" s="22"/>
      <c r="D770" s="22"/>
      <c r="R770" s="4"/>
    </row>
    <row r="771" spans="1:18">
      <c r="A771" s="31"/>
      <c r="B771" s="120"/>
      <c r="C771" s="22"/>
      <c r="D771" s="22"/>
      <c r="R771" s="4"/>
    </row>
    <row r="772" spans="1:18">
      <c r="A772" s="31"/>
      <c r="B772" s="120"/>
      <c r="C772" s="22"/>
      <c r="D772" s="22"/>
      <c r="R772" s="4"/>
    </row>
    <row r="773" spans="1:18">
      <c r="A773" s="31"/>
      <c r="B773" s="120"/>
      <c r="C773" s="22"/>
      <c r="D773" s="22"/>
      <c r="R773" s="4"/>
    </row>
    <row r="774" spans="1:18">
      <c r="A774" s="31"/>
      <c r="B774" s="120"/>
      <c r="C774" s="22"/>
      <c r="D774" s="22"/>
      <c r="R774" s="4"/>
    </row>
    <row r="775" spans="1:18">
      <c r="A775" s="31"/>
      <c r="B775" s="120"/>
      <c r="C775" s="22"/>
      <c r="D775" s="22"/>
      <c r="R775" s="4"/>
    </row>
    <row r="776" spans="1:18">
      <c r="A776" s="31"/>
      <c r="B776" s="120"/>
      <c r="C776" s="22"/>
      <c r="D776" s="22"/>
      <c r="R776" s="4"/>
    </row>
    <row r="777" spans="1:18">
      <c r="A777" s="31"/>
      <c r="B777" s="120"/>
      <c r="C777" s="22"/>
      <c r="D777" s="22"/>
      <c r="R777" s="4"/>
    </row>
    <row r="778" spans="1:18">
      <c r="A778" s="31"/>
      <c r="B778" s="120"/>
      <c r="C778" s="22"/>
      <c r="D778" s="22"/>
      <c r="R778" s="4"/>
    </row>
    <row r="779" spans="1:18">
      <c r="A779" s="31"/>
      <c r="B779" s="120"/>
      <c r="C779" s="22"/>
      <c r="D779" s="22"/>
      <c r="R779" s="4"/>
    </row>
    <row r="780" spans="1:18">
      <c r="A780" s="31"/>
      <c r="B780" s="120"/>
      <c r="C780" s="22"/>
      <c r="D780" s="22"/>
      <c r="R780" s="4"/>
    </row>
    <row r="781" spans="1:18">
      <c r="A781" s="31"/>
      <c r="B781" s="120"/>
      <c r="C781" s="22"/>
      <c r="D781" s="22"/>
      <c r="R781" s="4"/>
    </row>
    <row r="782" spans="1:18">
      <c r="A782" s="31"/>
      <c r="B782" s="120"/>
      <c r="C782" s="22"/>
      <c r="D782" s="22"/>
      <c r="R782" s="4"/>
    </row>
    <row r="783" spans="1:18">
      <c r="A783" s="31"/>
      <c r="B783" s="120"/>
      <c r="C783" s="22"/>
      <c r="D783" s="22"/>
      <c r="R783" s="4"/>
    </row>
    <row r="784" spans="1:18">
      <c r="A784" s="31"/>
      <c r="B784" s="120"/>
      <c r="C784" s="22"/>
      <c r="D784" s="22"/>
      <c r="R784" s="4"/>
    </row>
    <row r="785" spans="1:18">
      <c r="A785" s="31"/>
      <c r="B785" s="120"/>
      <c r="C785" s="22"/>
      <c r="D785" s="22"/>
      <c r="R785" s="4"/>
    </row>
    <row r="786" spans="1:18">
      <c r="A786" s="31"/>
      <c r="B786" s="120"/>
      <c r="C786" s="22"/>
      <c r="D786" s="22"/>
      <c r="R786" s="4"/>
    </row>
    <row r="787" spans="1:18">
      <c r="A787" s="31"/>
      <c r="B787" s="120"/>
      <c r="C787" s="22"/>
      <c r="D787" s="22"/>
      <c r="R787" s="4"/>
    </row>
    <row r="788" spans="1:18">
      <c r="A788" s="31"/>
      <c r="B788" s="120"/>
      <c r="C788" s="22"/>
      <c r="D788" s="22"/>
      <c r="R788" s="4"/>
    </row>
    <row r="789" spans="1:18">
      <c r="A789" s="31"/>
      <c r="B789" s="120"/>
      <c r="C789" s="22"/>
      <c r="D789" s="22"/>
      <c r="R789" s="4"/>
    </row>
    <row r="790" spans="1:18">
      <c r="A790" s="31"/>
      <c r="B790" s="120"/>
      <c r="C790" s="22"/>
      <c r="D790" s="22"/>
      <c r="R790" s="4"/>
    </row>
    <row r="791" spans="1:18">
      <c r="A791" s="31"/>
      <c r="B791" s="120"/>
      <c r="C791" s="22"/>
      <c r="D791" s="22"/>
      <c r="R791" s="4"/>
    </row>
    <row r="792" spans="1:18">
      <c r="A792" s="31"/>
      <c r="B792" s="120"/>
      <c r="C792" s="22"/>
      <c r="D792" s="22"/>
      <c r="R792" s="4"/>
    </row>
    <row r="793" spans="1:18">
      <c r="A793" s="31"/>
      <c r="B793" s="120"/>
      <c r="C793" s="22"/>
      <c r="D793" s="22"/>
      <c r="R793" s="4"/>
    </row>
    <row r="794" spans="1:18">
      <c r="A794" s="31"/>
      <c r="B794" s="120"/>
      <c r="C794" s="22"/>
      <c r="D794" s="22"/>
      <c r="R794" s="4"/>
    </row>
    <row r="795" spans="1:18">
      <c r="A795" s="31"/>
      <c r="B795" s="120"/>
      <c r="C795" s="22"/>
      <c r="D795" s="22"/>
      <c r="R795" s="4"/>
    </row>
    <row r="796" spans="1:18">
      <c r="A796" s="31"/>
      <c r="B796" s="120"/>
      <c r="C796" s="22"/>
      <c r="D796" s="22"/>
      <c r="R796" s="4"/>
    </row>
    <row r="797" spans="1:18">
      <c r="A797" s="31"/>
      <c r="B797" s="120"/>
      <c r="C797" s="22"/>
      <c r="D797" s="22"/>
      <c r="R797" s="4"/>
    </row>
    <row r="798" spans="1:18">
      <c r="A798" s="31"/>
      <c r="B798" s="120"/>
      <c r="C798" s="22"/>
      <c r="D798" s="22"/>
      <c r="R798" s="4"/>
    </row>
    <row r="799" spans="1:18">
      <c r="A799" s="31"/>
      <c r="B799" s="120"/>
      <c r="C799" s="22"/>
      <c r="D799" s="22"/>
      <c r="R799" s="4"/>
    </row>
    <row r="800" spans="1:18">
      <c r="A800" s="31"/>
      <c r="B800" s="120"/>
      <c r="C800" s="22"/>
      <c r="D800" s="22"/>
      <c r="R800" s="4"/>
    </row>
    <row r="801" spans="1:18">
      <c r="A801" s="31"/>
      <c r="B801" s="120"/>
      <c r="C801" s="22"/>
      <c r="D801" s="22"/>
      <c r="R801" s="4"/>
    </row>
    <row r="802" spans="1:18">
      <c r="A802" s="31"/>
      <c r="B802" s="120"/>
      <c r="C802" s="22"/>
      <c r="D802" s="22"/>
      <c r="R802" s="4"/>
    </row>
    <row r="803" spans="1:18">
      <c r="A803" s="31"/>
      <c r="B803" s="120"/>
      <c r="C803" s="22"/>
      <c r="D803" s="22"/>
      <c r="R803" s="4"/>
    </row>
    <row r="804" spans="1:18">
      <c r="A804" s="31"/>
      <c r="B804" s="120"/>
      <c r="C804" s="22"/>
      <c r="D804" s="22"/>
      <c r="R804" s="4"/>
    </row>
    <row r="805" spans="1:18">
      <c r="A805" s="31"/>
      <c r="B805" s="120"/>
      <c r="C805" s="22"/>
      <c r="D805" s="22"/>
      <c r="R805" s="4"/>
    </row>
    <row r="806" spans="1:18">
      <c r="A806" s="31"/>
      <c r="B806" s="120"/>
      <c r="C806" s="22"/>
      <c r="D806" s="22"/>
      <c r="R806" s="4"/>
    </row>
    <row r="807" spans="1:18">
      <c r="A807" s="31"/>
      <c r="B807" s="120"/>
      <c r="C807" s="22"/>
      <c r="D807" s="22"/>
      <c r="R807" s="4"/>
    </row>
    <row r="808" spans="1:18">
      <c r="A808" s="31"/>
      <c r="B808" s="120"/>
      <c r="C808" s="22"/>
      <c r="D808" s="22"/>
      <c r="R808" s="4"/>
    </row>
    <row r="809" spans="1:18">
      <c r="A809" s="31"/>
      <c r="B809" s="120"/>
      <c r="C809" s="22"/>
      <c r="D809" s="22"/>
      <c r="R809" s="4"/>
    </row>
    <row r="810" spans="1:18">
      <c r="A810" s="31"/>
      <c r="B810" s="120"/>
      <c r="C810" s="22"/>
      <c r="D810" s="22"/>
      <c r="R810" s="4"/>
    </row>
    <row r="811" spans="1:18">
      <c r="A811" s="31"/>
      <c r="B811" s="120"/>
      <c r="C811" s="22"/>
      <c r="D811" s="22"/>
      <c r="R811" s="4"/>
    </row>
    <row r="812" spans="1:18">
      <c r="A812" s="31"/>
      <c r="B812" s="120"/>
      <c r="C812" s="22"/>
      <c r="D812" s="22"/>
      <c r="R812" s="4"/>
    </row>
    <row r="813" spans="1:18">
      <c r="A813" s="31"/>
      <c r="B813" s="120"/>
      <c r="C813" s="22"/>
      <c r="D813" s="22"/>
      <c r="R813" s="4"/>
    </row>
    <row r="814" spans="1:18">
      <c r="A814" s="31"/>
      <c r="B814" s="120"/>
      <c r="C814" s="22"/>
      <c r="D814" s="22"/>
      <c r="R814" s="4"/>
    </row>
    <row r="815" spans="1:18">
      <c r="A815" s="31"/>
      <c r="B815" s="120"/>
      <c r="C815" s="22"/>
      <c r="D815" s="22"/>
      <c r="R815" s="4"/>
    </row>
    <row r="816" spans="1:18">
      <c r="A816" s="31"/>
      <c r="B816" s="120"/>
      <c r="C816" s="22"/>
      <c r="D816" s="22"/>
      <c r="R816" s="4"/>
    </row>
    <row r="817" spans="1:18">
      <c r="A817" s="31"/>
      <c r="B817" s="120"/>
      <c r="C817" s="22"/>
      <c r="D817" s="22"/>
      <c r="R817" s="4"/>
    </row>
    <row r="818" spans="1:18">
      <c r="A818" s="31"/>
      <c r="B818" s="120"/>
      <c r="C818" s="22"/>
      <c r="D818" s="22"/>
      <c r="R818" s="4"/>
    </row>
    <row r="819" spans="1:18">
      <c r="A819" s="31"/>
      <c r="B819" s="120"/>
      <c r="C819" s="22"/>
      <c r="D819" s="22"/>
      <c r="R819" s="4"/>
    </row>
    <row r="820" spans="1:18">
      <c r="A820" s="31"/>
      <c r="B820" s="120"/>
      <c r="C820" s="22"/>
      <c r="D820" s="22"/>
      <c r="R820" s="4"/>
    </row>
    <row r="821" spans="1:18">
      <c r="A821" s="31"/>
      <c r="B821" s="120"/>
      <c r="C821" s="22"/>
      <c r="D821" s="22"/>
      <c r="R821" s="4"/>
    </row>
    <row r="822" spans="1:18">
      <c r="A822" s="31"/>
      <c r="B822" s="120"/>
      <c r="C822" s="22"/>
      <c r="D822" s="22"/>
      <c r="R822" s="4"/>
    </row>
    <row r="823" spans="1:18">
      <c r="A823" s="31"/>
      <c r="B823" s="120"/>
      <c r="C823" s="22"/>
      <c r="D823" s="22"/>
      <c r="R823" s="4"/>
    </row>
    <row r="824" spans="1:18">
      <c r="A824" s="31"/>
      <c r="B824" s="120"/>
      <c r="C824" s="22"/>
      <c r="D824" s="22"/>
      <c r="R824" s="4"/>
    </row>
    <row r="825" spans="1:18">
      <c r="A825" s="31"/>
      <c r="B825" s="120"/>
      <c r="C825" s="22"/>
      <c r="D825" s="22"/>
      <c r="R825" s="4"/>
    </row>
    <row r="826" spans="1:18">
      <c r="A826" s="31"/>
      <c r="B826" s="120"/>
      <c r="C826" s="22"/>
      <c r="D826" s="22"/>
      <c r="R826" s="4"/>
    </row>
    <row r="827" spans="1:18">
      <c r="A827" s="31"/>
      <c r="B827" s="120"/>
      <c r="C827" s="22"/>
      <c r="D827" s="22"/>
      <c r="R827" s="4"/>
    </row>
    <row r="828" spans="1:18">
      <c r="A828" s="31"/>
      <c r="B828" s="120"/>
      <c r="C828" s="22"/>
      <c r="D828" s="22"/>
      <c r="R828" s="4"/>
    </row>
    <row r="829" spans="1:18">
      <c r="A829" s="31"/>
      <c r="B829" s="120"/>
      <c r="C829" s="22"/>
      <c r="D829" s="22"/>
      <c r="R829" s="4"/>
    </row>
    <row r="830" spans="1:18">
      <c r="A830" s="31"/>
      <c r="B830" s="120"/>
      <c r="C830" s="22"/>
      <c r="D830" s="22"/>
      <c r="R830" s="4"/>
    </row>
    <row r="831" spans="1:18">
      <c r="A831" s="31"/>
      <c r="B831" s="120"/>
      <c r="C831" s="22"/>
      <c r="D831" s="22"/>
      <c r="R831" s="4"/>
    </row>
    <row r="832" spans="1:18">
      <c r="A832" s="31"/>
      <c r="B832" s="120"/>
      <c r="C832" s="22"/>
      <c r="D832" s="22"/>
      <c r="R832" s="4"/>
    </row>
    <row r="833" spans="1:18">
      <c r="A833" s="31"/>
      <c r="B833" s="120"/>
      <c r="C833" s="22"/>
      <c r="D833" s="22"/>
      <c r="R833" s="4"/>
    </row>
    <row r="834" spans="1:18">
      <c r="A834" s="31"/>
      <c r="B834" s="120"/>
      <c r="C834" s="22"/>
      <c r="D834" s="22"/>
      <c r="R834" s="4"/>
    </row>
    <row r="835" spans="1:18">
      <c r="A835" s="31"/>
      <c r="B835" s="120"/>
      <c r="C835" s="22"/>
      <c r="D835" s="22"/>
      <c r="R835" s="4"/>
    </row>
    <row r="836" spans="1:18">
      <c r="A836" s="31"/>
      <c r="B836" s="120"/>
      <c r="C836" s="22"/>
      <c r="D836" s="22"/>
      <c r="R836" s="4"/>
    </row>
    <row r="837" spans="1:18">
      <c r="A837" s="31"/>
      <c r="B837" s="120"/>
      <c r="C837" s="22"/>
      <c r="D837" s="22"/>
      <c r="R837" s="4"/>
    </row>
    <row r="838" spans="1:18">
      <c r="A838" s="31"/>
      <c r="B838" s="120"/>
      <c r="C838" s="22"/>
      <c r="D838" s="22"/>
      <c r="R838" s="4"/>
    </row>
    <row r="839" spans="1:18">
      <c r="A839" s="31"/>
      <c r="B839" s="120"/>
      <c r="C839" s="22"/>
      <c r="D839" s="22"/>
      <c r="R839" s="4"/>
    </row>
    <row r="840" spans="1:18">
      <c r="A840" s="31"/>
      <c r="B840" s="120"/>
      <c r="C840" s="22"/>
      <c r="D840" s="22"/>
      <c r="R840" s="4"/>
    </row>
    <row r="841" spans="1:18">
      <c r="A841" s="31"/>
      <c r="B841" s="120"/>
      <c r="C841" s="22"/>
      <c r="D841" s="22"/>
      <c r="R841" s="4"/>
    </row>
    <row r="842" spans="1:18">
      <c r="A842" s="31"/>
      <c r="B842" s="120"/>
      <c r="C842" s="22"/>
      <c r="D842" s="22"/>
      <c r="R842" s="4"/>
    </row>
    <row r="843" spans="1:18">
      <c r="A843" s="31"/>
      <c r="B843" s="120"/>
      <c r="C843" s="22"/>
      <c r="D843" s="22"/>
      <c r="R843" s="4"/>
    </row>
    <row r="844" spans="1:18">
      <c r="A844" s="31"/>
      <c r="B844" s="120"/>
      <c r="C844" s="22"/>
      <c r="D844" s="22"/>
      <c r="R844" s="4"/>
    </row>
    <row r="845" spans="1:18">
      <c r="A845" s="31"/>
      <c r="B845" s="120"/>
      <c r="C845" s="22"/>
      <c r="D845" s="22"/>
      <c r="R845" s="4"/>
    </row>
    <row r="846" spans="1:18">
      <c r="A846" s="31"/>
      <c r="B846" s="120"/>
      <c r="C846" s="22"/>
      <c r="D846" s="22"/>
      <c r="R846" s="4"/>
    </row>
    <row r="847" spans="1:18">
      <c r="A847" s="31"/>
      <c r="B847" s="120"/>
      <c r="C847" s="22"/>
      <c r="D847" s="22"/>
      <c r="R847" s="4"/>
    </row>
    <row r="848" spans="1:18">
      <c r="A848" s="31"/>
      <c r="B848" s="120"/>
      <c r="C848" s="22"/>
      <c r="D848" s="22"/>
      <c r="R848" s="4"/>
    </row>
    <row r="849" spans="1:18">
      <c r="A849" s="31"/>
      <c r="B849" s="120"/>
      <c r="C849" s="22"/>
      <c r="D849" s="22"/>
      <c r="R849" s="4"/>
    </row>
    <row r="850" spans="1:18">
      <c r="A850" s="31"/>
      <c r="B850" s="120"/>
      <c r="C850" s="22"/>
      <c r="D850" s="22"/>
      <c r="R850" s="4"/>
    </row>
    <row r="851" spans="1:18">
      <c r="A851" s="31"/>
      <c r="B851" s="120"/>
      <c r="C851" s="22"/>
      <c r="D851" s="22"/>
      <c r="R851" s="4"/>
    </row>
    <row r="852" spans="1:18">
      <c r="A852" s="31"/>
      <c r="B852" s="120"/>
      <c r="C852" s="22"/>
      <c r="D852" s="22"/>
      <c r="R852" s="4"/>
    </row>
    <row r="853" spans="1:18">
      <c r="A853" s="31"/>
      <c r="B853" s="120"/>
      <c r="C853" s="22"/>
      <c r="D853" s="22"/>
      <c r="R853" s="4"/>
    </row>
    <row r="854" spans="1:18">
      <c r="A854" s="31"/>
      <c r="B854" s="120"/>
      <c r="C854" s="22"/>
      <c r="D854" s="22"/>
      <c r="R854" s="4"/>
    </row>
    <row r="855" spans="1:18">
      <c r="A855" s="31"/>
      <c r="B855" s="120"/>
      <c r="C855" s="22"/>
      <c r="D855" s="22"/>
      <c r="R855" s="4"/>
    </row>
    <row r="856" spans="1:18">
      <c r="A856" s="31"/>
      <c r="B856" s="120"/>
      <c r="C856" s="22"/>
      <c r="D856" s="22"/>
      <c r="R856" s="4"/>
    </row>
    <row r="857" spans="1:18">
      <c r="A857" s="31"/>
      <c r="B857" s="120"/>
      <c r="C857" s="22"/>
      <c r="D857" s="22"/>
      <c r="R857" s="4"/>
    </row>
    <row r="858" spans="1:18">
      <c r="A858" s="31"/>
      <c r="B858" s="120"/>
      <c r="C858" s="22"/>
      <c r="D858" s="22"/>
      <c r="R858" s="4"/>
    </row>
    <row r="859" spans="1:18">
      <c r="A859" s="31"/>
      <c r="B859" s="120"/>
      <c r="C859" s="22"/>
      <c r="D859" s="22"/>
      <c r="R859" s="4"/>
    </row>
    <row r="860" spans="1:18">
      <c r="A860" s="31"/>
      <c r="B860" s="120"/>
      <c r="C860" s="22"/>
      <c r="D860" s="22"/>
      <c r="R860" s="4"/>
    </row>
    <row r="861" spans="1:18">
      <c r="A861" s="31"/>
      <c r="B861" s="120"/>
      <c r="C861" s="22"/>
      <c r="D861" s="22"/>
      <c r="R861" s="4"/>
    </row>
    <row r="862" spans="1:18">
      <c r="A862" s="31"/>
      <c r="B862" s="120"/>
      <c r="C862" s="22"/>
      <c r="D862" s="22"/>
      <c r="R862" s="4"/>
    </row>
    <row r="863" spans="1:18">
      <c r="A863" s="31"/>
      <c r="B863" s="120"/>
      <c r="C863" s="22"/>
      <c r="D863" s="22"/>
      <c r="R863" s="4"/>
    </row>
    <row r="864" spans="1:18">
      <c r="A864" s="31"/>
      <c r="B864" s="120"/>
      <c r="C864" s="22"/>
      <c r="D864" s="22"/>
      <c r="R864" s="4"/>
    </row>
    <row r="865" spans="1:18">
      <c r="A865" s="31"/>
      <c r="B865" s="120"/>
      <c r="C865" s="22"/>
      <c r="D865" s="22"/>
      <c r="R865" s="4"/>
    </row>
    <row r="866" spans="1:18">
      <c r="A866" s="31"/>
      <c r="B866" s="120"/>
      <c r="C866" s="22"/>
      <c r="D866" s="22"/>
      <c r="R866" s="4"/>
    </row>
    <row r="867" spans="1:18">
      <c r="A867" s="31"/>
      <c r="B867" s="120"/>
      <c r="C867" s="22"/>
      <c r="D867" s="22"/>
      <c r="R867" s="4"/>
    </row>
    <row r="868" spans="1:18">
      <c r="A868" s="31"/>
      <c r="B868" s="120"/>
      <c r="C868" s="22"/>
      <c r="D868" s="22"/>
      <c r="R868" s="4"/>
    </row>
    <row r="869" spans="1:18">
      <c r="A869" s="31"/>
      <c r="B869" s="120"/>
      <c r="C869" s="22"/>
      <c r="D869" s="22"/>
      <c r="R869" s="4"/>
    </row>
    <row r="870" spans="1:18">
      <c r="A870" s="31"/>
      <c r="B870" s="120"/>
      <c r="C870" s="22"/>
      <c r="D870" s="22"/>
      <c r="R870" s="4"/>
    </row>
    <row r="871" spans="1:18">
      <c r="A871" s="31"/>
      <c r="B871" s="120"/>
      <c r="C871" s="22"/>
      <c r="D871" s="22"/>
      <c r="R871" s="4"/>
    </row>
    <row r="872" spans="1:18">
      <c r="A872" s="31"/>
      <c r="B872" s="120"/>
      <c r="C872" s="22"/>
      <c r="D872" s="22"/>
      <c r="R872" s="4"/>
    </row>
    <row r="873" spans="1:18">
      <c r="A873" s="31"/>
      <c r="B873" s="120"/>
      <c r="C873" s="22"/>
      <c r="D873" s="22"/>
      <c r="R873" s="4"/>
    </row>
    <row r="874" spans="1:18">
      <c r="A874" s="31"/>
      <c r="B874" s="120"/>
      <c r="C874" s="22"/>
      <c r="D874" s="22"/>
      <c r="R874" s="4"/>
    </row>
    <row r="875" spans="1:18">
      <c r="A875" s="31"/>
      <c r="B875" s="120"/>
      <c r="C875" s="22"/>
      <c r="D875" s="22"/>
      <c r="R875" s="4"/>
    </row>
    <row r="876" spans="1:18">
      <c r="A876" s="31"/>
      <c r="B876" s="120"/>
      <c r="C876" s="22"/>
      <c r="D876" s="22"/>
      <c r="R876" s="4"/>
    </row>
    <row r="877" spans="1:18">
      <c r="A877" s="31"/>
      <c r="B877" s="120"/>
      <c r="C877" s="22"/>
      <c r="D877" s="22"/>
      <c r="R877" s="4"/>
    </row>
    <row r="878" spans="1:18">
      <c r="A878" s="31"/>
      <c r="B878" s="120"/>
      <c r="C878" s="22"/>
      <c r="D878" s="22"/>
      <c r="R878" s="4"/>
    </row>
    <row r="879" spans="1:18">
      <c r="A879" s="31"/>
      <c r="B879" s="120"/>
      <c r="C879" s="22"/>
      <c r="D879" s="22"/>
      <c r="R879" s="4"/>
    </row>
    <row r="880" spans="1:18">
      <c r="A880" s="31"/>
      <c r="B880" s="120"/>
      <c r="C880" s="22"/>
      <c r="D880" s="22"/>
      <c r="R880" s="4"/>
    </row>
    <row r="881" spans="1:18">
      <c r="A881" s="31"/>
      <c r="B881" s="120"/>
      <c r="C881" s="22"/>
      <c r="D881" s="22"/>
      <c r="R881" s="4"/>
    </row>
    <row r="882" spans="1:18">
      <c r="A882" s="31"/>
      <c r="B882" s="120"/>
      <c r="C882" s="22"/>
      <c r="D882" s="22"/>
      <c r="R882" s="4"/>
    </row>
    <row r="883" spans="1:18">
      <c r="A883" s="31"/>
      <c r="B883" s="120"/>
      <c r="C883" s="22"/>
      <c r="D883" s="22"/>
      <c r="R883" s="4"/>
    </row>
    <row r="884" spans="1:18">
      <c r="A884" s="31"/>
      <c r="B884" s="120"/>
      <c r="C884" s="22"/>
      <c r="D884" s="22"/>
      <c r="R884" s="4"/>
    </row>
    <row r="885" spans="1:18">
      <c r="A885" s="31"/>
      <c r="B885" s="120"/>
      <c r="C885" s="22"/>
      <c r="D885" s="22"/>
      <c r="R885" s="4"/>
    </row>
    <row r="886" spans="1:18">
      <c r="A886" s="31"/>
      <c r="B886" s="120"/>
      <c r="C886" s="22"/>
      <c r="D886" s="22"/>
      <c r="R886" s="4"/>
    </row>
    <row r="887" spans="1:18">
      <c r="A887" s="31"/>
      <c r="B887" s="120"/>
      <c r="C887" s="22"/>
      <c r="D887" s="22"/>
      <c r="R887" s="4"/>
    </row>
    <row r="888" spans="1:18">
      <c r="A888" s="31"/>
      <c r="B888" s="120"/>
      <c r="C888" s="22"/>
      <c r="D888" s="22"/>
      <c r="R888" s="4"/>
    </row>
    <row r="889" spans="1:18">
      <c r="A889" s="31"/>
      <c r="B889" s="120"/>
      <c r="C889" s="22"/>
      <c r="D889" s="22"/>
      <c r="R889" s="4"/>
    </row>
    <row r="890" spans="1:18">
      <c r="A890" s="31"/>
      <c r="B890" s="120"/>
      <c r="C890" s="22"/>
      <c r="D890" s="22"/>
      <c r="R890" s="4"/>
    </row>
    <row r="891" spans="1:18">
      <c r="A891" s="31"/>
      <c r="B891" s="120"/>
      <c r="C891" s="22"/>
      <c r="D891" s="22"/>
      <c r="R891" s="4"/>
    </row>
    <row r="892" spans="1:18">
      <c r="A892" s="31"/>
      <c r="B892" s="120"/>
      <c r="C892" s="22"/>
      <c r="D892" s="22"/>
      <c r="R892" s="4"/>
    </row>
    <row r="893" spans="1:18">
      <c r="A893" s="31"/>
      <c r="B893" s="120"/>
      <c r="C893" s="22"/>
      <c r="D893" s="22"/>
      <c r="R893" s="4"/>
    </row>
    <row r="894" spans="1:18">
      <c r="A894" s="31"/>
      <c r="B894" s="120"/>
      <c r="C894" s="22"/>
      <c r="D894" s="22"/>
      <c r="R894" s="4"/>
    </row>
    <row r="895" spans="1:18">
      <c r="A895" s="31"/>
      <c r="B895" s="120"/>
      <c r="C895" s="22"/>
      <c r="D895" s="22"/>
      <c r="R895" s="4"/>
    </row>
    <row r="896" spans="1:18">
      <c r="A896" s="31"/>
      <c r="B896" s="120"/>
      <c r="C896" s="22"/>
      <c r="D896" s="22"/>
      <c r="R896" s="4"/>
    </row>
    <row r="897" spans="1:18">
      <c r="A897" s="31"/>
      <c r="B897" s="120"/>
      <c r="C897" s="22"/>
      <c r="D897" s="22"/>
      <c r="R897" s="4"/>
    </row>
    <row r="898" spans="1:18">
      <c r="A898" s="31"/>
      <c r="B898" s="120"/>
      <c r="C898" s="22"/>
      <c r="D898" s="22"/>
      <c r="R898" s="4"/>
    </row>
    <row r="899" spans="1:18">
      <c r="A899" s="31"/>
      <c r="B899" s="120"/>
      <c r="C899" s="22"/>
      <c r="D899" s="22"/>
      <c r="R899" s="4"/>
    </row>
    <row r="900" spans="1:18">
      <c r="A900" s="31"/>
      <c r="B900" s="120"/>
      <c r="C900" s="22"/>
      <c r="D900" s="22"/>
      <c r="R900" s="4"/>
    </row>
    <row r="901" spans="1:18">
      <c r="A901" s="31"/>
      <c r="B901" s="120"/>
      <c r="C901" s="22"/>
      <c r="D901" s="22"/>
      <c r="R901" s="4"/>
    </row>
    <row r="902" spans="1:18">
      <c r="A902" s="31"/>
      <c r="B902" s="120"/>
      <c r="C902" s="22"/>
      <c r="D902" s="22"/>
      <c r="R902" s="4"/>
    </row>
    <row r="903" spans="1:18">
      <c r="A903" s="31"/>
      <c r="B903" s="120"/>
      <c r="C903" s="22"/>
      <c r="D903" s="22"/>
      <c r="R903" s="4"/>
    </row>
    <row r="904" spans="1:18">
      <c r="A904" s="31"/>
      <c r="B904" s="120"/>
      <c r="C904" s="22"/>
      <c r="D904" s="22"/>
      <c r="R904" s="4"/>
    </row>
    <row r="905" spans="1:18">
      <c r="A905" s="31"/>
      <c r="B905" s="120"/>
      <c r="C905" s="22"/>
      <c r="D905" s="22"/>
      <c r="R905" s="4"/>
    </row>
    <row r="906" spans="1:18">
      <c r="A906" s="31"/>
      <c r="B906" s="120"/>
      <c r="C906" s="22"/>
      <c r="D906" s="22"/>
      <c r="R906" s="4"/>
    </row>
    <row r="907" spans="1:18">
      <c r="A907" s="31"/>
      <c r="B907" s="120"/>
      <c r="C907" s="22"/>
      <c r="D907" s="22"/>
      <c r="R907" s="4"/>
    </row>
    <row r="908" spans="1:18">
      <c r="A908" s="31"/>
      <c r="B908" s="120"/>
      <c r="C908" s="22"/>
      <c r="D908" s="22"/>
      <c r="R908" s="4"/>
    </row>
    <row r="909" spans="1:18">
      <c r="A909" s="31"/>
      <c r="B909" s="120"/>
      <c r="C909" s="22"/>
      <c r="D909" s="22"/>
      <c r="R909" s="4"/>
    </row>
    <row r="910" spans="1:18">
      <c r="A910" s="31"/>
      <c r="B910" s="120"/>
      <c r="C910" s="22"/>
      <c r="D910" s="22"/>
      <c r="R910" s="4"/>
    </row>
    <row r="911" spans="1:18">
      <c r="A911" s="31"/>
      <c r="B911" s="120"/>
      <c r="C911" s="22"/>
      <c r="D911" s="22"/>
      <c r="R911" s="4"/>
    </row>
    <row r="912" spans="1:18">
      <c r="A912" s="31"/>
      <c r="B912" s="120"/>
      <c r="C912" s="22"/>
      <c r="D912" s="22"/>
      <c r="R912" s="4"/>
    </row>
    <row r="913" spans="1:18">
      <c r="A913" s="31"/>
      <c r="B913" s="120"/>
      <c r="C913" s="22"/>
      <c r="D913" s="22"/>
      <c r="R913" s="4"/>
    </row>
    <row r="914" spans="1:18">
      <c r="A914" s="31"/>
      <c r="B914" s="120"/>
      <c r="C914" s="22"/>
      <c r="D914" s="22"/>
      <c r="R914" s="4"/>
    </row>
    <row r="915" spans="1:18">
      <c r="A915" s="31"/>
      <c r="B915" s="120"/>
      <c r="C915" s="22"/>
      <c r="D915" s="22"/>
      <c r="R915" s="4"/>
    </row>
    <row r="916" spans="1:18">
      <c r="A916" s="31"/>
      <c r="B916" s="120"/>
      <c r="C916" s="22"/>
      <c r="D916" s="22"/>
      <c r="R916" s="4"/>
    </row>
    <row r="917" spans="1:18">
      <c r="A917" s="31"/>
      <c r="B917" s="120"/>
      <c r="C917" s="22"/>
      <c r="D917" s="22"/>
      <c r="R917" s="4"/>
    </row>
    <row r="918" spans="1:18">
      <c r="A918" s="31"/>
      <c r="B918" s="120"/>
      <c r="C918" s="22"/>
      <c r="D918" s="22"/>
      <c r="R918" s="4"/>
    </row>
    <row r="919" spans="1:18">
      <c r="A919" s="31"/>
      <c r="B919" s="120"/>
      <c r="C919" s="22"/>
      <c r="D919" s="22"/>
      <c r="R919" s="4"/>
    </row>
    <row r="920" spans="1:18">
      <c r="A920" s="31"/>
      <c r="B920" s="120"/>
      <c r="C920" s="22"/>
      <c r="D920" s="22"/>
      <c r="R920" s="4"/>
    </row>
    <row r="921" spans="1:18">
      <c r="A921" s="31"/>
      <c r="B921" s="120"/>
      <c r="C921" s="22"/>
      <c r="D921" s="22"/>
      <c r="R921" s="4"/>
    </row>
    <row r="922" spans="1:18">
      <c r="A922" s="31"/>
      <c r="B922" s="120"/>
      <c r="C922" s="22"/>
      <c r="D922" s="22"/>
      <c r="R922" s="4"/>
    </row>
    <row r="923" spans="1:18">
      <c r="A923" s="31"/>
      <c r="B923" s="120"/>
      <c r="C923" s="22"/>
      <c r="D923" s="22"/>
      <c r="R923" s="4"/>
    </row>
    <row r="924" spans="1:18">
      <c r="A924" s="31"/>
      <c r="B924" s="120"/>
      <c r="C924" s="22"/>
      <c r="D924" s="22"/>
      <c r="R924" s="4"/>
    </row>
    <row r="925" spans="1:18">
      <c r="A925" s="31"/>
      <c r="B925" s="120"/>
      <c r="C925" s="22"/>
      <c r="D925" s="22"/>
      <c r="R925" s="4"/>
    </row>
    <row r="926" spans="1:18">
      <c r="A926" s="31"/>
      <c r="B926" s="120"/>
      <c r="C926" s="22"/>
      <c r="D926" s="22"/>
      <c r="R926" s="4"/>
    </row>
    <row r="927" spans="1:18">
      <c r="A927" s="31"/>
      <c r="B927" s="120"/>
      <c r="C927" s="22"/>
      <c r="D927" s="22"/>
      <c r="R927" s="4"/>
    </row>
    <row r="928" spans="1:18">
      <c r="A928" s="31"/>
      <c r="B928" s="120"/>
      <c r="C928" s="22"/>
      <c r="D928" s="22"/>
      <c r="R928" s="4"/>
    </row>
    <row r="929" spans="1:18">
      <c r="A929" s="31"/>
      <c r="B929" s="120"/>
      <c r="C929" s="22"/>
      <c r="D929" s="22"/>
      <c r="R929" s="4"/>
    </row>
    <row r="930" spans="1:18">
      <c r="A930" s="31"/>
      <c r="B930" s="120"/>
      <c r="C930" s="22"/>
      <c r="D930" s="22"/>
      <c r="R930" s="4"/>
    </row>
    <row r="931" spans="1:18">
      <c r="A931" s="31"/>
      <c r="B931" s="120"/>
      <c r="C931" s="22"/>
      <c r="D931" s="22"/>
      <c r="R931" s="4"/>
    </row>
    <row r="932" spans="1:18">
      <c r="A932" s="31"/>
      <c r="B932" s="120"/>
      <c r="C932" s="22"/>
      <c r="D932" s="22"/>
      <c r="R932" s="4"/>
    </row>
    <row r="933" spans="1:18">
      <c r="A933" s="31"/>
      <c r="B933" s="120"/>
      <c r="C933" s="22"/>
      <c r="D933" s="22"/>
      <c r="R933" s="4"/>
    </row>
    <row r="934" spans="1:18">
      <c r="A934" s="31"/>
      <c r="B934" s="120"/>
      <c r="C934" s="22"/>
      <c r="D934" s="22"/>
      <c r="R934" s="4"/>
    </row>
    <row r="935" spans="1:18">
      <c r="A935" s="31"/>
      <c r="B935" s="120"/>
      <c r="C935" s="22"/>
      <c r="D935" s="22"/>
      <c r="R935" s="4"/>
    </row>
    <row r="936" spans="1:18">
      <c r="A936" s="31"/>
      <c r="B936" s="120"/>
      <c r="C936" s="22"/>
      <c r="D936" s="22"/>
      <c r="R936" s="4"/>
    </row>
    <row r="937" spans="1:18">
      <c r="A937" s="31"/>
      <c r="B937" s="120"/>
      <c r="C937" s="22"/>
      <c r="D937" s="22"/>
      <c r="R937" s="4"/>
    </row>
    <row r="938" spans="1:18">
      <c r="A938" s="31"/>
      <c r="B938" s="120"/>
      <c r="C938" s="22"/>
      <c r="D938" s="22"/>
      <c r="R938" s="4"/>
    </row>
    <row r="939" spans="1:18">
      <c r="A939" s="31"/>
      <c r="B939" s="120"/>
      <c r="C939" s="22"/>
      <c r="D939" s="22"/>
      <c r="R939" s="4"/>
    </row>
    <row r="940" spans="1:18">
      <c r="A940" s="31"/>
      <c r="B940" s="120"/>
      <c r="C940" s="22"/>
      <c r="D940" s="22"/>
      <c r="R940" s="4"/>
    </row>
    <row r="941" spans="1:18">
      <c r="A941" s="31"/>
      <c r="B941" s="120"/>
      <c r="C941" s="22"/>
      <c r="D941" s="22"/>
      <c r="R941" s="4"/>
    </row>
    <row r="942" spans="1:18">
      <c r="A942" s="31"/>
      <c r="B942" s="120"/>
      <c r="C942" s="22"/>
      <c r="D942" s="22"/>
      <c r="R942" s="4"/>
    </row>
    <row r="943" spans="1:18">
      <c r="A943" s="31"/>
      <c r="B943" s="120"/>
      <c r="C943" s="22"/>
      <c r="D943" s="22"/>
      <c r="R943" s="4"/>
    </row>
    <row r="944" spans="1:18">
      <c r="A944" s="31"/>
      <c r="B944" s="120"/>
      <c r="C944" s="22"/>
      <c r="D944" s="22"/>
      <c r="R944" s="4"/>
    </row>
    <row r="945" spans="1:18">
      <c r="A945" s="31"/>
      <c r="B945" s="120"/>
      <c r="C945" s="22"/>
      <c r="D945" s="22"/>
      <c r="R945" s="4"/>
    </row>
    <row r="946" spans="1:18">
      <c r="A946" s="31"/>
      <c r="B946" s="120"/>
      <c r="C946" s="22"/>
      <c r="D946" s="22"/>
      <c r="R946" s="4"/>
    </row>
    <row r="947" spans="1:18">
      <c r="A947" s="31"/>
      <c r="B947" s="120"/>
      <c r="C947" s="22"/>
      <c r="D947" s="22"/>
      <c r="R947" s="4"/>
    </row>
    <row r="948" spans="1:18">
      <c r="A948" s="31"/>
      <c r="B948" s="120"/>
      <c r="C948" s="22"/>
      <c r="D948" s="22"/>
      <c r="R948" s="4"/>
    </row>
    <row r="949" spans="1:18">
      <c r="A949" s="31"/>
      <c r="B949" s="120"/>
      <c r="C949" s="22"/>
      <c r="D949" s="22"/>
      <c r="R949" s="4"/>
    </row>
    <row r="950" spans="1:18">
      <c r="A950" s="31"/>
      <c r="B950" s="120"/>
      <c r="C950" s="22"/>
      <c r="D950" s="22"/>
      <c r="R950" s="4"/>
    </row>
    <row r="951" spans="1:18">
      <c r="A951" s="31"/>
      <c r="B951" s="120"/>
      <c r="C951" s="22"/>
      <c r="D951" s="22"/>
      <c r="R951" s="4"/>
    </row>
    <row r="952" spans="1:18">
      <c r="A952" s="31"/>
      <c r="B952" s="120"/>
      <c r="C952" s="22"/>
      <c r="D952" s="22"/>
      <c r="R952" s="4"/>
    </row>
    <row r="953" spans="1:18">
      <c r="A953" s="31"/>
      <c r="B953" s="120"/>
      <c r="C953" s="22"/>
      <c r="D953" s="22"/>
      <c r="R953" s="4"/>
    </row>
    <row r="954" spans="1:18">
      <c r="A954" s="31"/>
      <c r="B954" s="120"/>
      <c r="C954" s="22"/>
      <c r="D954" s="22"/>
      <c r="R954" s="4"/>
    </row>
    <row r="955" spans="1:18">
      <c r="A955" s="31"/>
      <c r="B955" s="120"/>
      <c r="C955" s="22"/>
      <c r="D955" s="22"/>
      <c r="R955" s="4"/>
    </row>
    <row r="956" spans="1:18">
      <c r="A956" s="31"/>
      <c r="B956" s="120"/>
      <c r="C956" s="22"/>
      <c r="D956" s="22"/>
      <c r="R956" s="4"/>
    </row>
    <row r="957" spans="1:18">
      <c r="A957" s="31"/>
      <c r="B957" s="120"/>
      <c r="C957" s="22"/>
      <c r="D957" s="22"/>
      <c r="R957" s="4"/>
    </row>
    <row r="958" spans="1:18">
      <c r="A958" s="31"/>
      <c r="B958" s="120"/>
      <c r="C958" s="22"/>
      <c r="D958" s="22"/>
      <c r="R958" s="4"/>
    </row>
    <row r="959" spans="1:18">
      <c r="A959" s="31"/>
      <c r="B959" s="120"/>
      <c r="C959" s="22"/>
      <c r="D959" s="22"/>
      <c r="R959" s="4"/>
    </row>
    <row r="960" spans="1:18">
      <c r="A960" s="31"/>
      <c r="B960" s="120"/>
      <c r="C960" s="22"/>
      <c r="D960" s="22"/>
      <c r="R960" s="4"/>
    </row>
    <row r="961" spans="1:18">
      <c r="A961" s="31"/>
      <c r="B961" s="120"/>
      <c r="C961" s="22"/>
      <c r="D961" s="22"/>
      <c r="R961" s="4"/>
    </row>
    <row r="962" spans="1:18">
      <c r="A962" s="31"/>
      <c r="B962" s="120"/>
      <c r="C962" s="22"/>
      <c r="D962" s="22"/>
      <c r="R962" s="4"/>
    </row>
    <row r="963" spans="1:18">
      <c r="A963" s="31"/>
      <c r="B963" s="120"/>
      <c r="C963" s="22"/>
      <c r="D963" s="22"/>
    </row>
    <row r="964" spans="1:18">
      <c r="A964" s="31"/>
      <c r="B964" s="120"/>
      <c r="C964" s="22"/>
      <c r="D964" s="22"/>
    </row>
    <row r="965" spans="1:18">
      <c r="A965" s="31"/>
      <c r="B965" s="120"/>
      <c r="C965" s="22"/>
      <c r="D965" s="22"/>
    </row>
    <row r="966" spans="1:18">
      <c r="A966" s="31"/>
      <c r="B966" s="120"/>
      <c r="C966" s="22"/>
      <c r="D966" s="22"/>
    </row>
    <row r="967" spans="1:18">
      <c r="A967" s="31"/>
      <c r="B967" s="120"/>
      <c r="C967" s="22"/>
      <c r="D967" s="22"/>
    </row>
    <row r="968" spans="1:18">
      <c r="A968" s="31"/>
      <c r="B968" s="120"/>
      <c r="C968" s="22"/>
      <c r="D968" s="22"/>
    </row>
    <row r="969" spans="1:18">
      <c r="A969" s="31"/>
      <c r="B969" s="120"/>
      <c r="C969" s="22"/>
      <c r="D969" s="22"/>
    </row>
    <row r="970" spans="1:18">
      <c r="A970" s="31"/>
      <c r="B970" s="120"/>
      <c r="C970" s="22"/>
      <c r="D970" s="22"/>
    </row>
    <row r="971" spans="1:18">
      <c r="A971" s="31"/>
      <c r="B971" s="120"/>
      <c r="C971" s="22"/>
      <c r="D971" s="22"/>
    </row>
    <row r="972" spans="1:18">
      <c r="A972" s="31"/>
      <c r="B972" s="120"/>
      <c r="C972" s="22"/>
      <c r="D972" s="22"/>
    </row>
    <row r="973" spans="1:18">
      <c r="A973" s="31"/>
      <c r="B973" s="120"/>
      <c r="C973" s="22"/>
      <c r="D973" s="22"/>
    </row>
    <row r="974" spans="1:18">
      <c r="A974" s="31"/>
      <c r="B974" s="120"/>
      <c r="C974" s="22"/>
      <c r="D974" s="22"/>
    </row>
    <row r="975" spans="1:18">
      <c r="A975" s="31"/>
      <c r="B975" s="120"/>
      <c r="C975" s="22"/>
      <c r="D975" s="22"/>
    </row>
    <row r="976" spans="1:18">
      <c r="A976" s="31"/>
      <c r="B976" s="120"/>
      <c r="C976" s="22"/>
      <c r="D976" s="22"/>
    </row>
    <row r="977" spans="1:4">
      <c r="A977" s="31"/>
      <c r="B977" s="120"/>
      <c r="C977" s="22"/>
      <c r="D977" s="22"/>
    </row>
    <row r="978" spans="1:4">
      <c r="A978" s="31"/>
      <c r="B978" s="120"/>
      <c r="C978" s="22"/>
      <c r="D978" s="22"/>
    </row>
    <row r="979" spans="1:4">
      <c r="A979" s="31"/>
      <c r="B979" s="120"/>
      <c r="C979" s="22"/>
      <c r="D979" s="22"/>
    </row>
    <row r="980" spans="1:4">
      <c r="A980" s="31"/>
      <c r="B980" s="120"/>
      <c r="C980" s="22"/>
      <c r="D980" s="22"/>
    </row>
    <row r="981" spans="1:4">
      <c r="A981" s="31"/>
      <c r="B981" s="120"/>
      <c r="C981" s="22"/>
      <c r="D981" s="22"/>
    </row>
    <row r="982" spans="1:4">
      <c r="A982" s="31"/>
      <c r="B982" s="120"/>
      <c r="C982" s="22"/>
      <c r="D982" s="22"/>
    </row>
    <row r="983" spans="1:4">
      <c r="A983" s="31"/>
      <c r="B983" s="120"/>
      <c r="C983" s="22"/>
      <c r="D983" s="22"/>
    </row>
    <row r="984" spans="1:4">
      <c r="A984" s="31"/>
      <c r="B984" s="120"/>
      <c r="C984" s="22"/>
      <c r="D984" s="22"/>
    </row>
    <row r="985" spans="1:4">
      <c r="A985" s="31"/>
      <c r="B985" s="120"/>
      <c r="C985" s="22"/>
      <c r="D985" s="22"/>
    </row>
    <row r="986" spans="1:4">
      <c r="A986" s="31"/>
      <c r="B986" s="120"/>
      <c r="C986" s="22"/>
      <c r="D986" s="22"/>
    </row>
    <row r="987" spans="1:4">
      <c r="A987" s="31"/>
      <c r="B987" s="120"/>
      <c r="C987" s="22"/>
      <c r="D987" s="22"/>
    </row>
    <row r="988" spans="1:4">
      <c r="A988" s="31"/>
      <c r="B988" s="120"/>
      <c r="C988" s="22"/>
      <c r="D988" s="22"/>
    </row>
    <row r="989" spans="1:4">
      <c r="A989" s="31"/>
      <c r="B989" s="120"/>
      <c r="C989" s="22"/>
      <c r="D989" s="22"/>
    </row>
    <row r="990" spans="1:4">
      <c r="A990" s="31"/>
      <c r="B990" s="120"/>
      <c r="C990" s="22"/>
      <c r="D990" s="22"/>
    </row>
    <row r="991" spans="1:4">
      <c r="A991" s="31"/>
      <c r="B991" s="120"/>
      <c r="C991" s="22"/>
      <c r="D991" s="22"/>
    </row>
    <row r="992" spans="1:4">
      <c r="A992" s="31"/>
      <c r="B992" s="120"/>
      <c r="C992" s="22"/>
      <c r="D992" s="22"/>
    </row>
    <row r="993" spans="1:4">
      <c r="A993" s="31"/>
      <c r="B993" s="120"/>
      <c r="C993" s="22"/>
      <c r="D993" s="22"/>
    </row>
    <row r="994" spans="1:4">
      <c r="A994" s="31"/>
      <c r="B994" s="120"/>
      <c r="C994" s="22"/>
      <c r="D994" s="22"/>
    </row>
    <row r="995" spans="1:4">
      <c r="A995" s="31"/>
      <c r="B995" s="120"/>
      <c r="C995" s="22"/>
      <c r="D995" s="22"/>
    </row>
    <row r="996" spans="1:4">
      <c r="A996" s="31"/>
      <c r="B996" s="120"/>
      <c r="C996" s="22"/>
      <c r="D996" s="22"/>
    </row>
    <row r="997" spans="1:4">
      <c r="A997" s="31"/>
      <c r="B997" s="120"/>
      <c r="C997" s="22"/>
      <c r="D997" s="22"/>
    </row>
    <row r="998" spans="1:4">
      <c r="A998" s="31"/>
      <c r="B998" s="120"/>
      <c r="C998" s="22"/>
      <c r="D998" s="22"/>
    </row>
    <row r="999" spans="1:4">
      <c r="A999" s="31"/>
      <c r="B999" s="120"/>
      <c r="C999" s="22"/>
      <c r="D999" s="22"/>
    </row>
    <row r="1000" spans="1:4">
      <c r="A1000" s="31"/>
      <c r="B1000" s="120"/>
      <c r="C1000" s="22"/>
      <c r="D1000" s="22"/>
    </row>
    <row r="1001" spans="1:4">
      <c r="A1001" s="31"/>
      <c r="B1001" s="120"/>
      <c r="C1001" s="22"/>
      <c r="D1001" s="22"/>
    </row>
    <row r="1002" spans="1:4">
      <c r="A1002" s="31"/>
      <c r="B1002" s="120"/>
      <c r="C1002" s="22"/>
      <c r="D1002" s="22"/>
    </row>
    <row r="1003" spans="1:4">
      <c r="A1003" s="31"/>
      <c r="B1003" s="120"/>
      <c r="C1003" s="22"/>
      <c r="D1003" s="22"/>
    </row>
    <row r="1004" spans="1:4">
      <c r="A1004" s="31"/>
      <c r="B1004" s="120"/>
      <c r="C1004" s="22"/>
      <c r="D1004" s="22"/>
    </row>
    <row r="1005" spans="1:4">
      <c r="A1005" s="31"/>
      <c r="B1005" s="120"/>
      <c r="C1005" s="22"/>
      <c r="D1005" s="22"/>
    </row>
    <row r="1006" spans="1:4">
      <c r="A1006" s="31"/>
      <c r="B1006" s="120"/>
      <c r="C1006" s="22"/>
      <c r="D1006" s="22"/>
    </row>
    <row r="1007" spans="1:4">
      <c r="A1007" s="31"/>
      <c r="B1007" s="120"/>
      <c r="C1007" s="22"/>
      <c r="D1007" s="22"/>
    </row>
    <row r="1008" spans="1:4">
      <c r="A1008" s="31"/>
      <c r="B1008" s="120"/>
      <c r="C1008" s="22"/>
      <c r="D1008" s="22"/>
    </row>
    <row r="1009" spans="1:4">
      <c r="A1009" s="31"/>
      <c r="B1009" s="120"/>
      <c r="C1009" s="22"/>
      <c r="D1009" s="22"/>
    </row>
    <row r="1010" spans="1:4">
      <c r="A1010" s="31"/>
      <c r="B1010" s="120"/>
      <c r="C1010" s="22"/>
      <c r="D1010" s="22"/>
    </row>
    <row r="1011" spans="1:4">
      <c r="A1011" s="31"/>
      <c r="B1011" s="120"/>
      <c r="C1011" s="22"/>
      <c r="D1011" s="22"/>
    </row>
    <row r="1012" spans="1:4">
      <c r="A1012" s="31"/>
      <c r="B1012" s="120"/>
      <c r="C1012" s="22"/>
      <c r="D1012" s="22"/>
    </row>
    <row r="1013" spans="1:4">
      <c r="A1013" s="31"/>
      <c r="B1013" s="120"/>
      <c r="C1013" s="22"/>
      <c r="D1013" s="22"/>
    </row>
    <row r="1014" spans="1:4">
      <c r="A1014" s="31"/>
      <c r="B1014" s="120"/>
      <c r="C1014" s="22"/>
      <c r="D1014" s="22"/>
    </row>
    <row r="1015" spans="1:4">
      <c r="A1015" s="31"/>
      <c r="B1015" s="120"/>
      <c r="C1015" s="22"/>
      <c r="D1015" s="22"/>
    </row>
    <row r="1016" spans="1:4">
      <c r="A1016" s="31"/>
      <c r="B1016" s="120"/>
      <c r="C1016" s="22"/>
      <c r="D1016" s="22"/>
    </row>
    <row r="1017" spans="1:4">
      <c r="A1017" s="31"/>
      <c r="B1017" s="120"/>
      <c r="C1017" s="22"/>
      <c r="D1017" s="22"/>
    </row>
    <row r="1018" spans="1:4">
      <c r="A1018" s="31"/>
      <c r="B1018" s="120"/>
      <c r="C1018" s="22"/>
      <c r="D1018" s="22"/>
    </row>
    <row r="1019" spans="1:4">
      <c r="A1019" s="31"/>
      <c r="B1019" s="120"/>
      <c r="C1019" s="22"/>
      <c r="D1019" s="22"/>
    </row>
    <row r="1020" spans="1:4">
      <c r="A1020" s="31"/>
      <c r="B1020" s="120"/>
      <c r="C1020" s="22"/>
      <c r="D1020" s="22"/>
    </row>
    <row r="1021" spans="1:4">
      <c r="A1021" s="31"/>
      <c r="B1021" s="120"/>
      <c r="C1021" s="22"/>
      <c r="D1021" s="22"/>
    </row>
    <row r="1022" spans="1:4">
      <c r="A1022" s="31"/>
      <c r="B1022" s="120"/>
      <c r="C1022" s="22"/>
      <c r="D1022" s="22"/>
    </row>
    <row r="1023" spans="1:4">
      <c r="A1023" s="31"/>
      <c r="B1023" s="120"/>
      <c r="C1023" s="22"/>
      <c r="D1023" s="22"/>
    </row>
    <row r="1024" spans="1:4">
      <c r="A1024" s="31"/>
      <c r="B1024" s="120"/>
      <c r="C1024" s="22"/>
      <c r="D1024" s="22"/>
    </row>
    <row r="1025" spans="1:4">
      <c r="A1025" s="31"/>
      <c r="B1025" s="120"/>
      <c r="C1025" s="22"/>
      <c r="D1025" s="22"/>
    </row>
    <row r="1026" spans="1:4">
      <c r="A1026" s="31"/>
      <c r="B1026" s="120"/>
      <c r="C1026" s="22"/>
      <c r="D1026" s="22"/>
    </row>
    <row r="1027" spans="1:4">
      <c r="A1027" s="31"/>
      <c r="B1027" s="120"/>
      <c r="C1027" s="22"/>
      <c r="D1027" s="22"/>
    </row>
    <row r="1028" spans="1:4">
      <c r="A1028" s="31"/>
      <c r="B1028" s="120"/>
      <c r="C1028" s="22"/>
      <c r="D1028" s="22"/>
    </row>
    <row r="1029" spans="1:4">
      <c r="A1029" s="31"/>
      <c r="B1029" s="120"/>
      <c r="C1029" s="22"/>
      <c r="D1029" s="22"/>
    </row>
    <row r="1030" spans="1:4">
      <c r="A1030" s="31"/>
      <c r="B1030" s="120"/>
      <c r="C1030" s="22"/>
      <c r="D1030" s="22"/>
    </row>
    <row r="1031" spans="1:4">
      <c r="A1031" s="31"/>
      <c r="B1031" s="120"/>
      <c r="C1031" s="22"/>
      <c r="D1031" s="22"/>
    </row>
    <row r="1032" spans="1:4">
      <c r="A1032" s="31"/>
      <c r="B1032" s="120"/>
      <c r="C1032" s="22"/>
      <c r="D1032" s="22"/>
    </row>
    <row r="1033" spans="1:4">
      <c r="A1033" s="31"/>
      <c r="B1033" s="120"/>
      <c r="C1033" s="22"/>
      <c r="D1033" s="22"/>
    </row>
    <row r="1034" spans="1:4">
      <c r="A1034" s="31"/>
      <c r="B1034" s="120"/>
      <c r="C1034" s="22"/>
      <c r="D1034" s="22"/>
    </row>
    <row r="1035" spans="1:4">
      <c r="A1035" s="31"/>
      <c r="B1035" s="120"/>
      <c r="C1035" s="22"/>
      <c r="D1035" s="22"/>
    </row>
    <row r="1036" spans="1:4">
      <c r="A1036" s="31"/>
      <c r="B1036" s="120"/>
      <c r="C1036" s="22"/>
      <c r="D1036" s="22"/>
    </row>
    <row r="1037" spans="1:4">
      <c r="A1037" s="31"/>
      <c r="B1037" s="120"/>
      <c r="C1037" s="22"/>
      <c r="D1037" s="22"/>
    </row>
    <row r="1038" spans="1:4">
      <c r="A1038" s="31"/>
      <c r="B1038" s="120"/>
      <c r="C1038" s="22"/>
      <c r="D1038" s="22"/>
    </row>
    <row r="1039" spans="1:4">
      <c r="A1039" s="31"/>
      <c r="B1039" s="120"/>
      <c r="C1039" s="22"/>
      <c r="D1039" s="22"/>
    </row>
    <row r="1040" spans="1:4">
      <c r="A1040" s="31"/>
      <c r="B1040" s="120"/>
      <c r="C1040" s="22"/>
      <c r="D1040" s="22"/>
    </row>
    <row r="1041" spans="1:4">
      <c r="A1041" s="31"/>
      <c r="B1041" s="120"/>
      <c r="C1041" s="22"/>
      <c r="D1041" s="22"/>
    </row>
    <row r="1042" spans="1:4">
      <c r="A1042" s="31"/>
      <c r="B1042" s="120"/>
      <c r="C1042" s="22"/>
      <c r="D1042" s="22"/>
    </row>
    <row r="1043" spans="1:4">
      <c r="A1043" s="31"/>
      <c r="B1043" s="120"/>
      <c r="C1043" s="22"/>
      <c r="D1043" s="22"/>
    </row>
    <row r="1044" spans="1:4">
      <c r="A1044" s="31"/>
      <c r="B1044" s="120"/>
      <c r="C1044" s="22"/>
      <c r="D1044" s="22"/>
    </row>
    <row r="1045" spans="1:4">
      <c r="A1045" s="31"/>
      <c r="B1045" s="120"/>
      <c r="C1045" s="22"/>
      <c r="D1045" s="22"/>
    </row>
    <row r="1046" spans="1:4">
      <c r="A1046" s="31"/>
      <c r="B1046" s="120"/>
      <c r="C1046" s="22"/>
      <c r="D1046" s="22"/>
    </row>
    <row r="1047" spans="1:4">
      <c r="A1047" s="31"/>
      <c r="B1047" s="120"/>
      <c r="C1047" s="22"/>
      <c r="D1047" s="22"/>
    </row>
    <row r="1048" spans="1:4">
      <c r="A1048" s="31"/>
      <c r="B1048" s="120"/>
      <c r="C1048" s="22"/>
      <c r="D1048" s="22"/>
    </row>
    <row r="1049" spans="1:4">
      <c r="A1049" s="31"/>
      <c r="B1049" s="120"/>
      <c r="C1049" s="22"/>
      <c r="D1049" s="22"/>
    </row>
    <row r="1050" spans="1:4">
      <c r="A1050" s="31"/>
      <c r="B1050" s="120"/>
      <c r="C1050" s="22"/>
      <c r="D1050" s="22"/>
    </row>
    <row r="1051" spans="1:4">
      <c r="A1051" s="31"/>
      <c r="B1051" s="120"/>
      <c r="C1051" s="22"/>
      <c r="D1051" s="22"/>
    </row>
    <row r="1052" spans="1:4">
      <c r="A1052" s="31"/>
      <c r="B1052" s="120"/>
      <c r="C1052" s="22"/>
      <c r="D1052" s="22"/>
    </row>
    <row r="1053" spans="1:4">
      <c r="A1053" s="31"/>
      <c r="B1053" s="120"/>
      <c r="C1053" s="22"/>
      <c r="D1053" s="22"/>
    </row>
    <row r="1054" spans="1:4">
      <c r="A1054" s="31"/>
      <c r="B1054" s="120"/>
      <c r="C1054" s="22"/>
      <c r="D1054" s="22"/>
    </row>
    <row r="1055" spans="1:4">
      <c r="A1055" s="31"/>
      <c r="B1055" s="120"/>
      <c r="C1055" s="22"/>
      <c r="D1055" s="22"/>
    </row>
    <row r="1056" spans="1:4">
      <c r="A1056" s="31"/>
      <c r="B1056" s="120"/>
      <c r="C1056" s="22"/>
      <c r="D1056" s="22"/>
    </row>
    <row r="1057" spans="1:4">
      <c r="A1057" s="31"/>
      <c r="B1057" s="120"/>
      <c r="C1057" s="22"/>
      <c r="D1057" s="22"/>
    </row>
    <row r="1058" spans="1:4">
      <c r="A1058" s="31"/>
      <c r="B1058" s="120"/>
      <c r="C1058" s="22"/>
      <c r="D1058" s="22"/>
    </row>
    <row r="1059" spans="1:4">
      <c r="A1059" s="31"/>
      <c r="B1059" s="120"/>
      <c r="C1059" s="22"/>
      <c r="D1059" s="22"/>
    </row>
    <row r="1060" spans="1:4">
      <c r="A1060" s="31"/>
      <c r="B1060" s="120"/>
      <c r="C1060" s="22"/>
      <c r="D1060" s="22"/>
    </row>
    <row r="1061" spans="1:4">
      <c r="A1061" s="31"/>
      <c r="B1061" s="120"/>
      <c r="C1061" s="22"/>
      <c r="D1061" s="22"/>
    </row>
    <row r="1062" spans="1:4">
      <c r="A1062" s="31"/>
      <c r="B1062" s="120"/>
      <c r="C1062" s="22"/>
      <c r="D1062" s="22"/>
    </row>
    <row r="1063" spans="1:4">
      <c r="A1063" s="31"/>
      <c r="B1063" s="120"/>
      <c r="C1063" s="22"/>
      <c r="D1063" s="22"/>
    </row>
    <row r="1064" spans="1:4">
      <c r="A1064" s="31"/>
      <c r="B1064" s="120"/>
      <c r="C1064" s="22"/>
      <c r="D1064" s="22"/>
    </row>
    <row r="1065" spans="1:4">
      <c r="A1065" s="31"/>
      <c r="B1065" s="120"/>
      <c r="C1065" s="22"/>
      <c r="D1065" s="22"/>
    </row>
    <row r="1066" spans="1:4">
      <c r="A1066" s="31"/>
      <c r="B1066" s="120"/>
      <c r="C1066" s="22"/>
      <c r="D1066" s="22"/>
    </row>
    <row r="1067" spans="1:4">
      <c r="A1067" s="31"/>
      <c r="B1067" s="120"/>
      <c r="C1067" s="22"/>
      <c r="D1067" s="22"/>
    </row>
    <row r="1068" spans="1:4">
      <c r="A1068" s="31"/>
      <c r="B1068" s="120"/>
      <c r="C1068" s="22"/>
      <c r="D1068" s="22"/>
    </row>
    <row r="1069" spans="1:4">
      <c r="A1069" s="31"/>
      <c r="B1069" s="120"/>
      <c r="C1069" s="22"/>
      <c r="D1069" s="22"/>
    </row>
    <row r="1070" spans="1:4">
      <c r="A1070" s="31"/>
      <c r="B1070" s="120"/>
      <c r="C1070" s="22"/>
      <c r="D1070" s="22"/>
    </row>
    <row r="1071" spans="1:4">
      <c r="A1071" s="31"/>
      <c r="B1071" s="120"/>
      <c r="C1071" s="22"/>
      <c r="D1071" s="22"/>
    </row>
    <row r="1072" spans="1:4">
      <c r="A1072" s="31"/>
      <c r="B1072" s="120"/>
      <c r="C1072" s="22"/>
      <c r="D1072" s="22"/>
    </row>
    <row r="1073" spans="1:4">
      <c r="A1073" s="31"/>
      <c r="B1073" s="120"/>
      <c r="C1073" s="22"/>
      <c r="D1073" s="22"/>
    </row>
    <row r="1074" spans="1:4">
      <c r="A1074" s="31"/>
      <c r="B1074" s="120"/>
      <c r="C1074" s="22"/>
      <c r="D1074" s="22"/>
    </row>
    <row r="1075" spans="1:4">
      <c r="A1075" s="31"/>
      <c r="B1075" s="120"/>
      <c r="C1075" s="22"/>
      <c r="D1075" s="22"/>
    </row>
    <row r="1076" spans="1:4">
      <c r="A1076" s="31"/>
      <c r="B1076" s="120"/>
      <c r="C1076" s="22"/>
      <c r="D1076" s="22"/>
    </row>
    <row r="1077" spans="1:4">
      <c r="A1077" s="31"/>
      <c r="B1077" s="120"/>
      <c r="C1077" s="22"/>
      <c r="D1077" s="22"/>
    </row>
    <row r="1078" spans="1:4">
      <c r="A1078" s="31"/>
      <c r="B1078" s="120"/>
      <c r="C1078" s="22"/>
      <c r="D1078" s="22"/>
    </row>
    <row r="1079" spans="1:4">
      <c r="A1079" s="31"/>
      <c r="B1079" s="120"/>
      <c r="C1079" s="22"/>
      <c r="D1079" s="22"/>
    </row>
    <row r="1080" spans="1:4">
      <c r="A1080" s="31"/>
      <c r="B1080" s="120"/>
      <c r="C1080" s="22"/>
      <c r="D1080" s="22"/>
    </row>
    <row r="1081" spans="1:4">
      <c r="A1081" s="31"/>
      <c r="B1081" s="120"/>
      <c r="C1081" s="22"/>
      <c r="D1081" s="22"/>
    </row>
    <row r="1082" spans="1:4">
      <c r="A1082" s="31"/>
      <c r="B1082" s="120"/>
      <c r="C1082" s="22"/>
      <c r="D1082" s="22"/>
    </row>
    <row r="1083" spans="1:4">
      <c r="A1083" s="31"/>
      <c r="B1083" s="120"/>
      <c r="C1083" s="22"/>
      <c r="D1083" s="22"/>
    </row>
    <row r="1084" spans="1:4">
      <c r="A1084" s="31"/>
      <c r="B1084" s="120"/>
      <c r="C1084" s="22"/>
      <c r="D1084" s="22"/>
    </row>
    <row r="1085" spans="1:4">
      <c r="A1085" s="31"/>
      <c r="B1085" s="120"/>
      <c r="C1085" s="22"/>
      <c r="D1085" s="22"/>
    </row>
    <row r="1086" spans="1:4">
      <c r="A1086" s="31"/>
      <c r="B1086" s="120"/>
      <c r="C1086" s="22"/>
      <c r="D1086" s="22"/>
    </row>
    <row r="1087" spans="1:4">
      <c r="A1087" s="31"/>
      <c r="B1087" s="120"/>
      <c r="C1087" s="22"/>
      <c r="D1087" s="22"/>
    </row>
    <row r="1088" spans="1:4">
      <c r="A1088" s="31"/>
      <c r="B1088" s="120"/>
      <c r="C1088" s="22"/>
      <c r="D1088" s="22"/>
    </row>
    <row r="1089" spans="1:4">
      <c r="A1089" s="31"/>
      <c r="B1089" s="120"/>
      <c r="C1089" s="22"/>
      <c r="D1089" s="22"/>
    </row>
    <row r="1090" spans="1:4">
      <c r="A1090" s="31"/>
      <c r="B1090" s="120"/>
      <c r="C1090" s="22"/>
      <c r="D1090" s="22"/>
    </row>
    <row r="1091" spans="1:4">
      <c r="A1091" s="31"/>
      <c r="B1091" s="120"/>
      <c r="C1091" s="22"/>
      <c r="D1091" s="22"/>
    </row>
    <row r="1092" spans="1:4">
      <c r="A1092" s="31"/>
      <c r="B1092" s="120"/>
      <c r="C1092" s="22"/>
      <c r="D1092" s="22"/>
    </row>
    <row r="1093" spans="1:4">
      <c r="A1093" s="31"/>
      <c r="B1093" s="120"/>
      <c r="C1093" s="22"/>
      <c r="D1093" s="22"/>
    </row>
    <row r="1094" spans="1:4">
      <c r="A1094" s="31"/>
      <c r="B1094" s="120"/>
      <c r="C1094" s="22"/>
      <c r="D1094" s="22"/>
    </row>
    <row r="1095" spans="1:4">
      <c r="A1095" s="31"/>
      <c r="B1095" s="120"/>
      <c r="C1095" s="22"/>
      <c r="D1095" s="22"/>
    </row>
    <row r="1096" spans="1:4">
      <c r="A1096" s="31"/>
      <c r="B1096" s="120"/>
      <c r="C1096" s="22"/>
      <c r="D1096" s="22"/>
    </row>
    <row r="1097" spans="1:4">
      <c r="A1097" s="31"/>
      <c r="B1097" s="120"/>
      <c r="C1097" s="22"/>
      <c r="D1097" s="22"/>
    </row>
    <row r="1098" spans="1:4">
      <c r="A1098" s="31"/>
      <c r="B1098" s="120"/>
      <c r="C1098" s="22"/>
      <c r="D1098" s="22"/>
    </row>
    <row r="1099" spans="1:4">
      <c r="A1099" s="31"/>
      <c r="B1099" s="120"/>
      <c r="C1099" s="22"/>
      <c r="D1099" s="22"/>
    </row>
    <row r="1100" spans="1:4">
      <c r="A1100" s="31"/>
      <c r="B1100" s="120"/>
      <c r="C1100" s="22"/>
      <c r="D1100" s="22"/>
    </row>
    <row r="1101" spans="1:4">
      <c r="A1101" s="31"/>
      <c r="B1101" s="120"/>
      <c r="C1101" s="22"/>
      <c r="D1101" s="22"/>
    </row>
    <row r="1102" spans="1:4">
      <c r="A1102" s="31"/>
      <c r="B1102" s="120"/>
      <c r="C1102" s="22"/>
      <c r="D1102" s="22"/>
    </row>
    <row r="1103" spans="1:4">
      <c r="A1103" s="31"/>
      <c r="B1103" s="120"/>
      <c r="C1103" s="22"/>
      <c r="D1103" s="22"/>
    </row>
    <row r="1104" spans="1:4">
      <c r="A1104" s="31"/>
      <c r="B1104" s="120"/>
      <c r="C1104" s="22"/>
      <c r="D1104" s="22"/>
    </row>
    <row r="1105" spans="1:4">
      <c r="A1105" s="31"/>
      <c r="B1105" s="120"/>
      <c r="C1105" s="22"/>
      <c r="D1105" s="22"/>
    </row>
    <row r="1106" spans="1:4">
      <c r="A1106" s="31"/>
      <c r="B1106" s="120"/>
      <c r="C1106" s="22"/>
      <c r="D1106" s="22"/>
    </row>
    <row r="1107" spans="1:4">
      <c r="A1107" s="31"/>
      <c r="B1107" s="120"/>
      <c r="C1107" s="22"/>
      <c r="D1107" s="22"/>
    </row>
    <row r="1108" spans="1:4">
      <c r="A1108" s="31"/>
      <c r="B1108" s="120"/>
      <c r="C1108" s="22"/>
      <c r="D1108" s="22"/>
    </row>
    <row r="1109" spans="1:4">
      <c r="A1109" s="31"/>
      <c r="B1109" s="120"/>
      <c r="C1109" s="22"/>
      <c r="D1109" s="22"/>
    </row>
    <row r="1110" spans="1:4">
      <c r="A1110" s="31"/>
      <c r="B1110" s="120"/>
      <c r="C1110" s="22"/>
      <c r="D1110" s="22"/>
    </row>
    <row r="1111" spans="1:4">
      <c r="A1111" s="31"/>
      <c r="B1111" s="120"/>
      <c r="C1111" s="22"/>
      <c r="D1111" s="22"/>
    </row>
    <row r="1112" spans="1:4">
      <c r="A1112" s="31"/>
      <c r="B1112" s="120"/>
      <c r="C1112" s="22"/>
      <c r="D1112" s="22"/>
    </row>
    <row r="1113" spans="1:4">
      <c r="A1113" s="31"/>
      <c r="B1113" s="120"/>
      <c r="C1113" s="22"/>
      <c r="D1113" s="22"/>
    </row>
    <row r="1114" spans="1:4">
      <c r="A1114" s="31"/>
      <c r="B1114" s="120"/>
      <c r="C1114" s="22"/>
      <c r="D1114" s="22"/>
    </row>
    <row r="1115" spans="1:4">
      <c r="A1115" s="31"/>
      <c r="B1115" s="120"/>
      <c r="C1115" s="22"/>
      <c r="D1115" s="22"/>
    </row>
    <row r="1116" spans="1:4">
      <c r="A1116" s="31"/>
      <c r="B1116" s="120"/>
      <c r="C1116" s="22"/>
      <c r="D1116" s="22"/>
    </row>
    <row r="1117" spans="1:4">
      <c r="A1117" s="31"/>
      <c r="B1117" s="120"/>
      <c r="C1117" s="22"/>
      <c r="D1117" s="22"/>
    </row>
    <row r="1118" spans="1:4">
      <c r="A1118" s="31"/>
      <c r="B1118" s="120"/>
      <c r="C1118" s="22"/>
      <c r="D1118" s="22"/>
    </row>
    <row r="1119" spans="1:4">
      <c r="A1119" s="31"/>
      <c r="B1119" s="120"/>
      <c r="C1119" s="22"/>
      <c r="D1119" s="22"/>
    </row>
    <row r="1120" spans="1:4">
      <c r="A1120" s="31"/>
      <c r="B1120" s="120"/>
      <c r="C1120" s="22"/>
      <c r="D1120" s="22"/>
    </row>
    <row r="1121" spans="1:4">
      <c r="A1121" s="31"/>
      <c r="B1121" s="120"/>
      <c r="C1121" s="22"/>
      <c r="D1121" s="22"/>
    </row>
    <row r="1122" spans="1:4">
      <c r="A1122" s="31"/>
      <c r="B1122" s="120"/>
      <c r="C1122" s="22"/>
      <c r="D1122" s="22"/>
    </row>
    <row r="1123" spans="1:4">
      <c r="A1123" s="31"/>
      <c r="B1123" s="120"/>
      <c r="C1123" s="22"/>
      <c r="D1123" s="22"/>
    </row>
    <row r="1124" spans="1:4">
      <c r="A1124" s="31"/>
      <c r="B1124" s="120"/>
      <c r="C1124" s="22"/>
      <c r="D1124" s="22"/>
    </row>
    <row r="1125" spans="1:4">
      <c r="A1125" s="31"/>
      <c r="B1125" s="120"/>
      <c r="C1125" s="22"/>
      <c r="D1125" s="22"/>
    </row>
    <row r="1126" spans="1:4">
      <c r="A1126" s="31"/>
      <c r="B1126" s="120"/>
      <c r="C1126" s="22"/>
      <c r="D1126" s="22"/>
    </row>
    <row r="1127" spans="1:4">
      <c r="A1127" s="31"/>
      <c r="B1127" s="120"/>
      <c r="C1127" s="22"/>
      <c r="D1127" s="22"/>
    </row>
    <row r="1128" spans="1:4">
      <c r="A1128" s="31"/>
      <c r="B1128" s="120"/>
      <c r="C1128" s="22"/>
      <c r="D1128" s="22"/>
    </row>
    <row r="1129" spans="1:4">
      <c r="A1129" s="31"/>
      <c r="B1129" s="120"/>
      <c r="C1129" s="22"/>
      <c r="D1129" s="22"/>
    </row>
    <row r="1130" spans="1:4">
      <c r="A1130" s="31"/>
      <c r="B1130" s="120"/>
      <c r="C1130" s="22"/>
      <c r="D1130" s="22"/>
    </row>
    <row r="1131" spans="1:4">
      <c r="A1131" s="31"/>
      <c r="B1131" s="120"/>
      <c r="C1131" s="22"/>
      <c r="D1131" s="22"/>
    </row>
    <row r="1132" spans="1:4">
      <c r="A1132" s="31"/>
      <c r="B1132" s="120"/>
      <c r="C1132" s="22"/>
      <c r="D1132" s="22"/>
    </row>
    <row r="1133" spans="1:4">
      <c r="A1133" s="31"/>
      <c r="B1133" s="120"/>
      <c r="C1133" s="22"/>
      <c r="D1133" s="22"/>
    </row>
    <row r="1134" spans="1:4">
      <c r="A1134" s="31"/>
      <c r="B1134" s="120"/>
      <c r="C1134" s="22"/>
      <c r="D1134" s="22"/>
    </row>
    <row r="1135" spans="1:4">
      <c r="A1135" s="31"/>
      <c r="B1135" s="120"/>
      <c r="C1135" s="22"/>
      <c r="D1135" s="22"/>
    </row>
    <row r="1136" spans="1:4">
      <c r="A1136" s="31"/>
      <c r="B1136" s="120"/>
      <c r="C1136" s="22"/>
      <c r="D1136" s="22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</sheetData>
  <protectedRanges>
    <protectedRange sqref="A263:D272" name="Range1"/>
  </protectedRanges>
  <sortState xmlns:xlrd2="http://schemas.microsoft.com/office/spreadsheetml/2017/richdata2" ref="A21:V281">
    <sortCondition ref="C21:C281"/>
  </sortState>
  <phoneticPr fontId="9" type="noConversion"/>
  <hyperlinks>
    <hyperlink ref="H3866" r:id="rId1" display="http://vsolj.cetus-net.org/bulletin.html" xr:uid="{00000000-0004-0000-0000-000000000000}"/>
    <hyperlink ref="H65205" r:id="rId2" display="http://vsolj.cetus-net.org/bulletin.html" xr:uid="{00000000-0004-0000-0000-000001000000}"/>
    <hyperlink ref="H65198" r:id="rId3" display="http://vsolj.cetus-net.org/bulletin.html" xr:uid="{00000000-0004-0000-0000-000002000000}"/>
    <hyperlink ref="AP2695" r:id="rId4" display="http://cdsbib.u-strasbg.fr/cgi-bin/cdsbib?1990RMxAA..21..381G" xr:uid="{00000000-0004-0000-0000-000003000000}"/>
    <hyperlink ref="AP2698" r:id="rId5" display="http://cdsbib.u-strasbg.fr/cgi-bin/cdsbib?1990RMxAA..21..381G" xr:uid="{00000000-0004-0000-0000-000004000000}"/>
    <hyperlink ref="AP2696" r:id="rId6" display="http://cdsbib.u-strasbg.fr/cgi-bin/cdsbib?1990RMxAA..21..381G" xr:uid="{00000000-0004-0000-0000-000005000000}"/>
    <hyperlink ref="AP2674" r:id="rId7" display="http://cdsbib.u-strasbg.fr/cgi-bin/cdsbib?1990RMxAA..21..381G" xr:uid="{00000000-0004-0000-0000-000006000000}"/>
    <hyperlink ref="I65205" r:id="rId8" display="http://vsolj.cetus-net.org/bulletin.html" xr:uid="{00000000-0004-0000-0000-000007000000}"/>
    <hyperlink ref="AQ2808" r:id="rId9" display="http://cdsbib.u-strasbg.fr/cgi-bin/cdsbib?1990RMxAA..21..381G" xr:uid="{00000000-0004-0000-0000-000008000000}"/>
    <hyperlink ref="AQ1077" r:id="rId10" display="http://cdsbib.u-strasbg.fr/cgi-bin/cdsbib?1990RMxAA..21..381G" xr:uid="{00000000-0004-0000-0000-000009000000}"/>
    <hyperlink ref="AQ2809" r:id="rId11" display="http://cdsbib.u-strasbg.fr/cgi-bin/cdsbib?1990RMxAA..21..381G" xr:uid="{00000000-0004-0000-0000-00000A000000}"/>
    <hyperlink ref="H65202" r:id="rId12" display="https://www.aavso.org/ejaavso" xr:uid="{00000000-0004-0000-0000-00000B000000}"/>
    <hyperlink ref="H65163" r:id="rId13" display="http://vsolj.cetus-net.org/bulletin.html" xr:uid="{00000000-0004-0000-0000-00000C000000}"/>
    <hyperlink ref="H65156" r:id="rId14" display="https://www.aavso.org/ejaavso" xr:uid="{00000000-0004-0000-0000-00000D000000}"/>
    <hyperlink ref="AP2014" r:id="rId15" display="http://cdsbib.u-strasbg.fr/cgi-bin/cdsbib?1990RMxAA..21..381G" xr:uid="{00000000-0004-0000-0000-00000E000000}"/>
    <hyperlink ref="AP2011" r:id="rId16" display="http://cdsbib.u-strasbg.fr/cgi-bin/cdsbib?1990RMxAA..21..381G" xr:uid="{00000000-0004-0000-0000-00000F000000}"/>
    <hyperlink ref="AP2013" r:id="rId17" display="http://cdsbib.u-strasbg.fr/cgi-bin/cdsbib?1990RMxAA..21..381G" xr:uid="{00000000-0004-0000-0000-000010000000}"/>
    <hyperlink ref="AP1989" r:id="rId18" display="http://cdsbib.u-strasbg.fr/cgi-bin/cdsbib?1990RMxAA..21..381G" xr:uid="{00000000-0004-0000-0000-000011000000}"/>
    <hyperlink ref="I65163" r:id="rId19" display="http://vsolj.cetus-net.org/bulletin.html" xr:uid="{00000000-0004-0000-0000-000012000000}"/>
    <hyperlink ref="AQ2150" r:id="rId20" display="http://cdsbib.u-strasbg.fr/cgi-bin/cdsbib?1990RMxAA..21..381G" xr:uid="{00000000-0004-0000-0000-000013000000}"/>
    <hyperlink ref="AQ3794" r:id="rId21" display="http://cdsbib.u-strasbg.fr/cgi-bin/cdsbib?1990RMxAA..21..381G" xr:uid="{00000000-0004-0000-0000-000014000000}"/>
    <hyperlink ref="AQ2151" r:id="rId22" display="http://cdsbib.u-strasbg.fr/cgi-bin/cdsbib?1990RMxAA..21..381G" xr:uid="{00000000-0004-0000-0000-000015000000}"/>
    <hyperlink ref="H65160" r:id="rId23" display="https://www.aavso.org/ejaavso" xr:uid="{00000000-0004-0000-0000-000016000000}"/>
    <hyperlink ref="H3001" r:id="rId24" display="http://vsolj.cetus-net.org/bulletin.html" xr:uid="{00000000-0004-0000-0000-000017000000}"/>
    <hyperlink ref="AP6239" r:id="rId25" display="http://cdsbib.u-strasbg.fr/cgi-bin/cdsbib?1990RMxAA..21..381G" xr:uid="{00000000-0004-0000-0000-000018000000}"/>
    <hyperlink ref="AP6242" r:id="rId26" display="http://cdsbib.u-strasbg.fr/cgi-bin/cdsbib?1990RMxAA..21..381G" xr:uid="{00000000-0004-0000-0000-000019000000}"/>
    <hyperlink ref="AP6240" r:id="rId27" display="http://cdsbib.u-strasbg.fr/cgi-bin/cdsbib?1990RMxAA..21..381G" xr:uid="{00000000-0004-0000-0000-00001A000000}"/>
    <hyperlink ref="AP6218" r:id="rId28" display="http://cdsbib.u-strasbg.fr/cgi-bin/cdsbib?1990RMxAA..21..381G" xr:uid="{00000000-0004-0000-0000-00001B000000}"/>
    <hyperlink ref="I3001" r:id="rId29" display="http://vsolj.cetus-net.org/bulletin.html" xr:uid="{00000000-0004-0000-0000-00001C000000}"/>
    <hyperlink ref="AQ6352" r:id="rId30" display="http://cdsbib.u-strasbg.fr/cgi-bin/cdsbib?1990RMxAA..21..381G" xr:uid="{00000000-0004-0000-0000-00001D000000}"/>
    <hyperlink ref="AQ904" r:id="rId31" display="http://cdsbib.u-strasbg.fr/cgi-bin/cdsbib?1990RMxAA..21..381G" xr:uid="{00000000-0004-0000-0000-00001E000000}"/>
    <hyperlink ref="AQ6353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8EE9-F6D3-4897-A47B-2E7AC5C4FEB4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AH1459"/>
  <sheetViews>
    <sheetView workbookViewId="0">
      <pane xSplit="13" ySplit="21" topLeftCell="N276" activePane="bottomRight" state="frozen"/>
      <selection pane="topRight" activeCell="N1" sqref="N1"/>
      <selection pane="bottomLeft" activeCell="A22" sqref="A22"/>
      <selection pane="bottomRight" activeCell="D289" sqref="D289"/>
    </sheetView>
  </sheetViews>
  <sheetFormatPr defaultRowHeight="12.75"/>
  <cols>
    <col min="1" max="1" width="16.42578125" customWidth="1"/>
    <col min="2" max="2" width="4.140625" style="16" customWidth="1"/>
    <col min="3" max="3" width="13.5703125" style="24" customWidth="1"/>
    <col min="4" max="4" width="11.85546875" style="24" customWidth="1"/>
    <col min="5" max="5" width="11.42578125" customWidth="1"/>
    <col min="6" max="6" width="15.85546875" customWidth="1"/>
    <col min="8" max="14" width="8.42578125" customWidth="1"/>
    <col min="16" max="16" width="10.7109375" customWidth="1"/>
    <col min="17" max="17" width="8.42578125" customWidth="1"/>
    <col min="19" max="19" width="11.140625" customWidth="1"/>
    <col min="20" max="20" width="12.42578125" bestFit="1" customWidth="1"/>
  </cols>
  <sheetData>
    <row r="1" spans="1:24" ht="21" thickBot="1">
      <c r="A1" s="14" t="s">
        <v>108</v>
      </c>
      <c r="W1" s="27" t="s">
        <v>20</v>
      </c>
      <c r="X1" s="115" t="s">
        <v>86</v>
      </c>
    </row>
    <row r="2" spans="1:24">
      <c r="A2" t="s">
        <v>47</v>
      </c>
      <c r="B2" s="24" t="s">
        <v>9</v>
      </c>
      <c r="W2" s="15">
        <v>-21000</v>
      </c>
      <c r="X2" s="29">
        <f t="shared" ref="X2:X20" si="0">+D$11+D$12*W2+D$13*W2^2</f>
        <v>-1.4784071940622319E-2</v>
      </c>
    </row>
    <row r="3" spans="1:24" ht="13.5" thickBot="1">
      <c r="C3" s="18" t="s">
        <v>94</v>
      </c>
      <c r="W3" s="15">
        <v>-18000</v>
      </c>
      <c r="X3" s="29">
        <f t="shared" si="0"/>
        <v>-7.2665806391323459E-3</v>
      </c>
    </row>
    <row r="4" spans="1:24" ht="14.25" thickTop="1" thickBot="1">
      <c r="A4" s="15" t="s">
        <v>48</v>
      </c>
      <c r="C4" s="42">
        <v>41577.296999999999</v>
      </c>
      <c r="D4" s="43">
        <v>0.46279589999999998</v>
      </c>
      <c r="W4" s="15">
        <v>-15000</v>
      </c>
      <c r="X4" s="29">
        <f t="shared" si="0"/>
        <v>-1.471556468434481E-3</v>
      </c>
    </row>
    <row r="5" spans="1:24" ht="13.5" thickTop="1">
      <c r="A5" s="110" t="s">
        <v>228</v>
      </c>
      <c r="B5" s="58"/>
      <c r="C5" s="111">
        <v>-9.5</v>
      </c>
      <c r="D5" s="58" t="s">
        <v>229</v>
      </c>
      <c r="W5" s="15">
        <v>-12000</v>
      </c>
      <c r="X5" s="29">
        <f t="shared" si="0"/>
        <v>2.6010005714712757E-3</v>
      </c>
    </row>
    <row r="6" spans="1:24">
      <c r="A6" s="15" t="s">
        <v>49</v>
      </c>
      <c r="W6" s="15">
        <v>-9000</v>
      </c>
      <c r="X6" s="29">
        <f t="shared" si="0"/>
        <v>4.951090480584913E-3</v>
      </c>
    </row>
    <row r="7" spans="1:24">
      <c r="A7" t="s">
        <v>10</v>
      </c>
      <c r="C7" s="24">
        <v>41577.296999999999</v>
      </c>
      <c r="W7" s="15">
        <v>-6000</v>
      </c>
      <c r="X7" s="29">
        <f t="shared" si="0"/>
        <v>5.5787132589064431E-3</v>
      </c>
    </row>
    <row r="8" spans="1:24">
      <c r="A8" t="s">
        <v>11</v>
      </c>
      <c r="C8" s="24">
        <v>0.46279589999999998</v>
      </c>
      <c r="W8" s="15">
        <v>-3000</v>
      </c>
      <c r="X8" s="29">
        <f t="shared" si="0"/>
        <v>4.4838689064358589E-3</v>
      </c>
    </row>
    <row r="9" spans="1:24">
      <c r="A9" s="25" t="s">
        <v>230</v>
      </c>
      <c r="B9" s="25"/>
      <c r="C9" s="25">
        <v>150</v>
      </c>
      <c r="D9" s="25" t="str">
        <f>"F"&amp;C9</f>
        <v>F150</v>
      </c>
      <c r="E9" s="25" t="str">
        <f>"G"&amp;C9</f>
        <v>G150</v>
      </c>
      <c r="H9">
        <f ca="1">D13/D18^2</f>
        <v>-4.4679696411554636E-10</v>
      </c>
      <c r="W9" s="15">
        <v>0</v>
      </c>
      <c r="X9" s="29">
        <f t="shared" si="0"/>
        <v>1.6665574231731622E-3</v>
      </c>
    </row>
    <row r="10" spans="1:24" ht="13.5" thickBot="1">
      <c r="C10" s="27" t="s">
        <v>55</v>
      </c>
      <c r="D10" s="27" t="s">
        <v>56</v>
      </c>
      <c r="W10" s="15">
        <v>3000</v>
      </c>
      <c r="X10" s="29">
        <f t="shared" si="0"/>
        <v>-2.873221190881646E-3</v>
      </c>
    </row>
    <row r="11" spans="1:24" ht="13.5" thickTop="1">
      <c r="A11" t="s">
        <v>50</v>
      </c>
      <c r="C11" s="24">
        <f ca="1">INTERCEPT(INDIRECT(E9):G821,INDIRECT(D9):F821)</f>
        <v>5.1790805946998184E-2</v>
      </c>
      <c r="D11" s="24">
        <f>E11*F11</f>
        <v>1.6665574231731622E-3</v>
      </c>
      <c r="E11" s="7">
        <v>1.6665574231731622E-3</v>
      </c>
      <c r="F11" s="2">
        <v>1</v>
      </c>
      <c r="S11">
        <v>1.4312669051906785E-2</v>
      </c>
      <c r="W11" s="15">
        <v>6000</v>
      </c>
      <c r="X11" s="29">
        <f t="shared" si="0"/>
        <v>-9.1354669357285659E-3</v>
      </c>
    </row>
    <row r="12" spans="1:24">
      <c r="A12" t="s">
        <v>51</v>
      </c>
      <c r="C12" s="24">
        <f ca="1">SLOPE(INDIRECT(E9):G821,INDIRECT(D9):F821)</f>
        <v>-5.7442478299113945E-6</v>
      </c>
      <c r="D12" s="24">
        <f>E12*F12</f>
        <v>-1.2261816828862506E-6</v>
      </c>
      <c r="E12" s="8">
        <v>-1.2261816828862505E-2</v>
      </c>
      <c r="F12" s="2">
        <v>1E-4</v>
      </c>
      <c r="S12">
        <v>-2.7017627958130477E-2</v>
      </c>
      <c r="W12" s="15">
        <v>9000</v>
      </c>
      <c r="X12" s="29">
        <f t="shared" si="0"/>
        <v>-1.7120179811367597E-2</v>
      </c>
    </row>
    <row r="13" spans="1:24" ht="13.5" thickBot="1">
      <c r="A13" t="s">
        <v>52</v>
      </c>
      <c r="D13" s="24">
        <f>E13*F13</f>
        <v>-9.5692618377339562E-11</v>
      </c>
      <c r="E13" s="9">
        <v>-9.5692618377339559E-3</v>
      </c>
      <c r="F13" s="2">
        <v>1E-8</v>
      </c>
      <c r="S13">
        <v>-5.9063690309507887E-3</v>
      </c>
      <c r="W13" s="15">
        <v>12000</v>
      </c>
      <c r="X13" s="29">
        <f t="shared" si="0"/>
        <v>-2.682735981779874E-2</v>
      </c>
    </row>
    <row r="14" spans="1:24" ht="13.5" thickTop="1">
      <c r="A14" t="s">
        <v>12</v>
      </c>
      <c r="E14">
        <f>SUM(T21:T885)</f>
        <v>7.7327032746732612E-3</v>
      </c>
      <c r="S14">
        <v>4.9646922744247634E-4</v>
      </c>
      <c r="W14" s="15">
        <v>15000</v>
      </c>
      <c r="X14" s="29">
        <f t="shared" si="0"/>
        <v>-3.8257006955022002E-2</v>
      </c>
    </row>
    <row r="15" spans="1:24">
      <c r="A15" s="4" t="s">
        <v>53</v>
      </c>
      <c r="B15"/>
      <c r="C15" s="45">
        <f ca="1">(C7+C11)+(C8+C12)*INT(MAX(F21:F3430))</f>
        <v>59504.451054177756</v>
      </c>
      <c r="D15" s="45">
        <f>+C7+INT(MAX(F21:F1485))*C8+D11+D12*INT(MAX(F21:F3920))+D13*INT(MAX(F21:F3947)^2)</f>
        <v>59504.432354204429</v>
      </c>
      <c r="E15" s="112" t="s">
        <v>231</v>
      </c>
      <c r="F15" s="111">
        <v>1</v>
      </c>
      <c r="W15" s="15">
        <v>18000</v>
      </c>
      <c r="X15" s="29">
        <f t="shared" si="0"/>
        <v>-5.1409121223037368E-2</v>
      </c>
    </row>
    <row r="16" spans="1:24">
      <c r="A16" s="15" t="s">
        <v>13</v>
      </c>
      <c r="B16"/>
      <c r="C16" s="46">
        <f ca="1">+C8+C12</f>
        <v>0.46279015575217008</v>
      </c>
      <c r="D16" s="45">
        <f>+C8+D12+2*D13*MAX(F21:F143)</f>
        <v>0.46279192236846084</v>
      </c>
      <c r="E16" s="112" t="s">
        <v>232</v>
      </c>
      <c r="F16" s="113">
        <f ca="1">NOW()+15018.5+$C$5/24</f>
        <v>60317.79319571759</v>
      </c>
      <c r="W16" s="15">
        <v>21000</v>
      </c>
      <c r="X16" s="29">
        <f t="shared" si="0"/>
        <v>-6.6283702621844853E-2</v>
      </c>
    </row>
    <row r="17" spans="1:28" ht="13.5" thickBot="1">
      <c r="A17" s="26" t="s">
        <v>109</v>
      </c>
      <c r="B17"/>
      <c r="C17" s="200">
        <f>COUNT(C21:C2088)</f>
        <v>269</v>
      </c>
      <c r="E17" s="112" t="s">
        <v>233</v>
      </c>
      <c r="F17" s="113">
        <f ca="1">ROUND(2*(F16-$C$7)/$C$8,0)/2+F15</f>
        <v>40495</v>
      </c>
      <c r="W17" s="15">
        <v>24000</v>
      </c>
      <c r="X17" s="29">
        <f t="shared" si="0"/>
        <v>-8.2880751151444443E-2</v>
      </c>
    </row>
    <row r="18" spans="1:28" ht="14.25" thickTop="1" thickBot="1">
      <c r="A18" s="15" t="s">
        <v>236</v>
      </c>
      <c r="B18"/>
      <c r="C18" s="38">
        <f ca="1">+C15</f>
        <v>59504.451054177756</v>
      </c>
      <c r="D18" s="39">
        <f ca="1">C16</f>
        <v>0.46279015575217008</v>
      </c>
      <c r="E18" s="112" t="s">
        <v>234</v>
      </c>
      <c r="F18" s="6">
        <f ca="1">ROUND(2*(F16-$C$15)/$C$16,0)/2+F15</f>
        <v>1758.5</v>
      </c>
      <c r="W18" s="15">
        <v>27000</v>
      </c>
      <c r="X18" s="29">
        <f t="shared" si="0"/>
        <v>-0.10120026681183615</v>
      </c>
    </row>
    <row r="19" spans="1:28" ht="13.5" thickBot="1">
      <c r="A19" s="15" t="s">
        <v>237</v>
      </c>
      <c r="B19"/>
      <c r="C19" s="40">
        <f>+D15</f>
        <v>59504.432354204429</v>
      </c>
      <c r="D19" s="41">
        <f>+D16</f>
        <v>0.46279192236846084</v>
      </c>
      <c r="E19" s="112" t="s">
        <v>235</v>
      </c>
      <c r="F19" s="114">
        <f ca="1">+$C$15+$C$16*F18-15018.5-$C$5/24</f>
        <v>45300.16337640128</v>
      </c>
      <c r="G19" t="s">
        <v>14</v>
      </c>
      <c r="S19">
        <f>COUNT(S21:S1977)</f>
        <v>258</v>
      </c>
      <c r="W19" s="15">
        <v>30000</v>
      </c>
      <c r="X19" s="29">
        <f t="shared" si="0"/>
        <v>-0.12124224960301996</v>
      </c>
    </row>
    <row r="20" spans="1:28" ht="13.5" thickBot="1">
      <c r="A20" s="12" t="s">
        <v>15</v>
      </c>
      <c r="B20" s="12" t="s">
        <v>16</v>
      </c>
      <c r="C20" s="47" t="s">
        <v>17</v>
      </c>
      <c r="D20" s="47" t="s">
        <v>18</v>
      </c>
      <c r="E20" s="12" t="s">
        <v>19</v>
      </c>
      <c r="F20" s="12" t="s">
        <v>20</v>
      </c>
      <c r="G20" s="12" t="s">
        <v>21</v>
      </c>
      <c r="H20" s="13" t="s">
        <v>306</v>
      </c>
      <c r="I20" s="13" t="s">
        <v>23</v>
      </c>
      <c r="J20" s="13" t="s">
        <v>91</v>
      </c>
      <c r="K20" s="13" t="s">
        <v>83</v>
      </c>
      <c r="L20" s="13" t="s">
        <v>84</v>
      </c>
      <c r="M20" s="13" t="s">
        <v>85</v>
      </c>
      <c r="N20" s="13" t="s">
        <v>104</v>
      </c>
      <c r="O20" s="13" t="s">
        <v>86</v>
      </c>
      <c r="P20" s="27" t="s">
        <v>112</v>
      </c>
      <c r="Q20" s="12" t="s">
        <v>25</v>
      </c>
      <c r="R20" s="100" t="s">
        <v>119</v>
      </c>
      <c r="S20" s="85" t="s">
        <v>208</v>
      </c>
      <c r="T20" s="27" t="s">
        <v>209</v>
      </c>
      <c r="U20" s="27" t="s">
        <v>240</v>
      </c>
      <c r="V20" s="116" t="s">
        <v>241</v>
      </c>
      <c r="W20" s="15">
        <v>33000</v>
      </c>
      <c r="X20" s="29">
        <f t="shared" si="0"/>
        <v>-0.14300669952499589</v>
      </c>
    </row>
    <row r="21" spans="1:28" s="29" customFormat="1" ht="13.5" thickTop="1">
      <c r="A21" s="20" t="s">
        <v>196</v>
      </c>
      <c r="B21" s="19"/>
      <c r="C21" s="23">
        <v>33570.464999999997</v>
      </c>
      <c r="D21" s="23" t="s">
        <v>197</v>
      </c>
      <c r="E21" s="29">
        <f t="shared" ref="E21:E52" si="1">(C21-C$7)/C$8</f>
        <v>-17301.000289760566</v>
      </c>
      <c r="F21" s="15">
        <f t="shared" ref="F21:F52" si="2">ROUND(2*E21,0)/2</f>
        <v>-17301</v>
      </c>
      <c r="G21" s="29">
        <f t="shared" ref="G21:G63" si="3">C21-(C$7+F21*C$8)</f>
        <v>-1.3410000246949494E-4</v>
      </c>
      <c r="H21" s="29">
        <f t="shared" ref="H21:H46" si="4">G21</f>
        <v>-1.3410000246949494E-4</v>
      </c>
      <c r="O21" s="29">
        <f t="shared" ref="O21:O52" si="5">+D$11+D$12*F21+D$13*F21^2</f>
        <v>-5.7624280956542449E-3</v>
      </c>
      <c r="P21" s="30">
        <f t="shared" ref="P21:P52" si="6">C21-15018.5</f>
        <v>18551.964999999997</v>
      </c>
      <c r="Q21" s="29">
        <f t="shared" ref="Q21:Q84" si="7">(G21-O21)^2</f>
        <v>3.1678077124532683E-5</v>
      </c>
      <c r="S21" s="32">
        <v>0.1</v>
      </c>
      <c r="T21" s="29">
        <f t="shared" ref="T21:T84" si="8">+S21*Q21</f>
        <v>3.1678077124532685E-6</v>
      </c>
      <c r="U21" s="29">
        <f>G21+R21</f>
        <v>-1.3410000246949494E-4</v>
      </c>
    </row>
    <row r="22" spans="1:28" s="29" customFormat="1">
      <c r="A22" s="20" t="s">
        <v>196</v>
      </c>
      <c r="B22" s="19"/>
      <c r="C22" s="23">
        <v>33913.377999999997</v>
      </c>
      <c r="D22" s="23" t="s">
        <v>197</v>
      </c>
      <c r="E22" s="29">
        <f t="shared" si="1"/>
        <v>-16560.040830093789</v>
      </c>
      <c r="F22" s="15">
        <f t="shared" si="2"/>
        <v>-16560</v>
      </c>
      <c r="G22" s="29">
        <f t="shared" si="3"/>
        <v>-1.88960000014049E-2</v>
      </c>
      <c r="H22" s="29">
        <f t="shared" si="4"/>
        <v>-1.88960000014049E-2</v>
      </c>
      <c r="O22" s="29">
        <f t="shared" si="5"/>
        <v>-4.2700051392745159E-3</v>
      </c>
      <c r="P22" s="30">
        <f t="shared" si="6"/>
        <v>18894.877999999997</v>
      </c>
      <c r="Q22" s="29">
        <f t="shared" si="7"/>
        <v>2.139197257070644E-4</v>
      </c>
      <c r="S22" s="32">
        <v>0.1</v>
      </c>
      <c r="T22" s="29">
        <f t="shared" si="8"/>
        <v>2.139197257070644E-5</v>
      </c>
      <c r="U22" s="29">
        <f>G22+R22</f>
        <v>-1.88960000014049E-2</v>
      </c>
    </row>
    <row r="23" spans="1:28" s="29" customFormat="1">
      <c r="A23" s="20" t="s">
        <v>196</v>
      </c>
      <c r="B23" s="19"/>
      <c r="C23" s="23">
        <v>34279.46</v>
      </c>
      <c r="D23" s="23" t="s">
        <v>197</v>
      </c>
      <c r="E23" s="29">
        <f t="shared" si="1"/>
        <v>-15769.018264854982</v>
      </c>
      <c r="F23" s="15">
        <f t="shared" si="2"/>
        <v>-15769</v>
      </c>
      <c r="G23" s="29">
        <f t="shared" si="3"/>
        <v>-8.4529000014299527E-3</v>
      </c>
      <c r="H23" s="29">
        <f t="shared" si="4"/>
        <v>-8.4529000014299527E-3</v>
      </c>
      <c r="O23" s="29">
        <f t="shared" si="5"/>
        <v>-2.7928403427564183E-3</v>
      </c>
      <c r="P23" s="30">
        <f t="shared" si="6"/>
        <v>19260.96</v>
      </c>
      <c r="Q23" s="29">
        <f t="shared" si="7"/>
        <v>3.2036275339743569E-5</v>
      </c>
      <c r="S23" s="32">
        <v>0.1</v>
      </c>
      <c r="T23" s="29">
        <f t="shared" si="8"/>
        <v>3.2036275339743572E-6</v>
      </c>
      <c r="U23" s="29">
        <f>G23+R23</f>
        <v>-8.4529000014299527E-3</v>
      </c>
    </row>
    <row r="24" spans="1:28" s="29" customFormat="1">
      <c r="A24" s="20" t="s">
        <v>196</v>
      </c>
      <c r="B24" s="19"/>
      <c r="C24" s="23">
        <v>34603.436999999998</v>
      </c>
      <c r="D24" s="23" t="s">
        <v>197</v>
      </c>
      <c r="E24" s="29">
        <f t="shared" si="1"/>
        <v>-15068.975330161742</v>
      </c>
      <c r="F24" s="15">
        <f t="shared" si="2"/>
        <v>-15069</v>
      </c>
      <c r="G24" s="29">
        <f t="shared" si="3"/>
        <v>1.1417100002290681E-2</v>
      </c>
      <c r="H24" s="29">
        <f t="shared" si="4"/>
        <v>1.1417100002290681E-2</v>
      </c>
      <c r="O24" s="29">
        <f t="shared" si="5"/>
        <v>-1.5854892449125128E-3</v>
      </c>
      <c r="P24" s="30">
        <f t="shared" si="6"/>
        <v>19584.936999999998</v>
      </c>
      <c r="Q24" s="29">
        <f t="shared" si="7"/>
        <v>1.6906732713148413E-4</v>
      </c>
      <c r="S24" s="32">
        <v>0.1</v>
      </c>
      <c r="T24" s="29">
        <f t="shared" si="8"/>
        <v>1.6906732713148415E-5</v>
      </c>
      <c r="U24" s="29">
        <f>G24+R24</f>
        <v>1.1417100002290681E-2</v>
      </c>
    </row>
    <row r="25" spans="1:28" s="29" customFormat="1">
      <c r="A25" s="20" t="s">
        <v>196</v>
      </c>
      <c r="B25" s="19"/>
      <c r="C25" s="23">
        <v>34627.510999999999</v>
      </c>
      <c r="D25" s="23" t="s">
        <v>197</v>
      </c>
      <c r="E25" s="29">
        <f t="shared" si="1"/>
        <v>-15016.956718933769</v>
      </c>
      <c r="F25" s="15">
        <f t="shared" si="2"/>
        <v>-15017</v>
      </c>
      <c r="G25" s="29">
        <f t="shared" si="3"/>
        <v>2.0030300001963042E-2</v>
      </c>
      <c r="H25" s="29">
        <f t="shared" si="4"/>
        <v>2.0030300001963042E-2</v>
      </c>
      <c r="O25" s="29">
        <f t="shared" si="5"/>
        <v>-1.4995422703645671E-3</v>
      </c>
      <c r="P25" s="30">
        <f t="shared" si="6"/>
        <v>19609.010999999999</v>
      </c>
      <c r="Q25" s="29">
        <f t="shared" si="7"/>
        <v>4.6353410827130483E-4</v>
      </c>
      <c r="S25" s="32">
        <v>0.1</v>
      </c>
      <c r="T25" s="29">
        <f t="shared" si="8"/>
        <v>4.6353410827130488E-5</v>
      </c>
      <c r="U25" s="29">
        <f>G25+R25</f>
        <v>2.0030300001963042E-2</v>
      </c>
    </row>
    <row r="26" spans="1:28">
      <c r="A26" t="s">
        <v>285</v>
      </c>
      <c r="B26" s="16" t="s">
        <v>89</v>
      </c>
      <c r="C26" s="24">
        <v>34653.406000000003</v>
      </c>
      <c r="D26" t="s">
        <v>197</v>
      </c>
      <c r="E26" s="29">
        <f t="shared" si="1"/>
        <v>-14961.003327816854</v>
      </c>
      <c r="F26" s="15">
        <f t="shared" si="2"/>
        <v>-14961</v>
      </c>
      <c r="G26" s="29">
        <f t="shared" si="3"/>
        <v>-1.5400999982375652E-3</v>
      </c>
      <c r="H26" s="29">
        <f t="shared" si="4"/>
        <v>-1.5400999982375652E-3</v>
      </c>
      <c r="I26" s="29"/>
      <c r="J26" s="29"/>
      <c r="K26" s="29"/>
      <c r="L26" s="29"/>
      <c r="N26" s="29"/>
      <c r="O26" s="29">
        <f t="shared" si="5"/>
        <v>-1.4075627390381096E-3</v>
      </c>
      <c r="P26" s="30">
        <f t="shared" si="6"/>
        <v>19634.906000000003</v>
      </c>
      <c r="Q26" s="29">
        <f t="shared" si="7"/>
        <v>1.7566125076103674E-8</v>
      </c>
      <c r="R26" s="4"/>
      <c r="S26" s="32">
        <v>0.1</v>
      </c>
      <c r="T26" s="29">
        <f t="shared" si="8"/>
        <v>1.7566125076103675E-9</v>
      </c>
      <c r="X26" s="17">
        <v>-26055</v>
      </c>
      <c r="Y26" s="16">
        <v>-0.1101</v>
      </c>
      <c r="Z26" t="s">
        <v>242</v>
      </c>
      <c r="AB26" t="s">
        <v>243</v>
      </c>
    </row>
    <row r="27" spans="1:28" s="29" customFormat="1">
      <c r="A27" s="20" t="s">
        <v>196</v>
      </c>
      <c r="B27" s="19"/>
      <c r="C27" s="23">
        <v>34748.288</v>
      </c>
      <c r="D27" s="23" t="s">
        <v>197</v>
      </c>
      <c r="E27" s="29">
        <f t="shared" si="1"/>
        <v>-14755.984225443653</v>
      </c>
      <c r="F27" s="15">
        <f t="shared" si="2"/>
        <v>-14756</v>
      </c>
      <c r="G27" s="29">
        <f t="shared" si="3"/>
        <v>7.3004000005312264E-3</v>
      </c>
      <c r="H27" s="29">
        <f t="shared" si="4"/>
        <v>7.3004000005312264E-3</v>
      </c>
      <c r="O27" s="29">
        <f t="shared" si="5"/>
        <v>-1.0759719882643126E-3</v>
      </c>
      <c r="P27" s="30">
        <f t="shared" si="6"/>
        <v>19729.788</v>
      </c>
      <c r="Q27" s="29">
        <f t="shared" si="7"/>
        <v>7.016360769467854E-5</v>
      </c>
      <c r="S27" s="32">
        <v>0.1</v>
      </c>
      <c r="T27" s="29">
        <f t="shared" si="8"/>
        <v>7.0163607694678542E-6</v>
      </c>
      <c r="U27" s="29">
        <f>G27+R27</f>
        <v>7.3004000005312264E-3</v>
      </c>
    </row>
    <row r="28" spans="1:28" s="29" customFormat="1">
      <c r="A28" s="20" t="s">
        <v>196</v>
      </c>
      <c r="B28" s="19"/>
      <c r="C28" s="23">
        <v>34779.283000000003</v>
      </c>
      <c r="D28" s="23" t="s">
        <v>197</v>
      </c>
      <c r="E28" s="29">
        <f t="shared" si="1"/>
        <v>-14689.010857702058</v>
      </c>
      <c r="F28" s="15">
        <f t="shared" si="2"/>
        <v>-14689</v>
      </c>
      <c r="G28" s="29">
        <f t="shared" si="3"/>
        <v>-5.0248999978066422E-3</v>
      </c>
      <c r="H28" s="29">
        <f t="shared" si="4"/>
        <v>-5.0248999978066422E-3</v>
      </c>
      <c r="O28" s="29">
        <f t="shared" si="5"/>
        <v>-9.6934232809360241E-4</v>
      </c>
      <c r="P28" s="30">
        <f t="shared" si="6"/>
        <v>19760.783000000003</v>
      </c>
      <c r="Q28" s="29">
        <f t="shared" si="7"/>
        <v>1.6447548012368263E-5</v>
      </c>
      <c r="S28" s="32">
        <v>0.1</v>
      </c>
      <c r="T28" s="29">
        <f t="shared" si="8"/>
        <v>1.6447548012368263E-6</v>
      </c>
      <c r="U28" s="29">
        <f>G28+R28</f>
        <v>-5.0248999978066422E-3</v>
      </c>
    </row>
    <row r="29" spans="1:28" s="29" customFormat="1">
      <c r="A29" s="20" t="s">
        <v>196</v>
      </c>
      <c r="B29" s="19"/>
      <c r="C29" s="23">
        <v>35400.341999999997</v>
      </c>
      <c r="D29" s="23" t="s">
        <v>197</v>
      </c>
      <c r="E29" s="29">
        <f t="shared" si="1"/>
        <v>-13347.039159162823</v>
      </c>
      <c r="F29" s="15">
        <f t="shared" si="2"/>
        <v>-13347</v>
      </c>
      <c r="G29" s="29">
        <f t="shared" si="3"/>
        <v>-1.8122699999366887E-2</v>
      </c>
      <c r="H29" s="29">
        <f t="shared" si="4"/>
        <v>-1.8122699999366887E-2</v>
      </c>
      <c r="O29" s="29">
        <f t="shared" si="5"/>
        <v>9.8549078339900745E-4</v>
      </c>
      <c r="P29" s="30">
        <f t="shared" si="6"/>
        <v>20381.841999999997</v>
      </c>
      <c r="Q29" s="29">
        <f t="shared" si="7"/>
        <v>3.6512295499057946E-4</v>
      </c>
      <c r="S29" s="32">
        <v>0.1</v>
      </c>
      <c r="T29" s="29">
        <f t="shared" si="8"/>
        <v>3.6512295499057947E-5</v>
      </c>
      <c r="U29" s="29">
        <f>G29+R29</f>
        <v>-1.8122699999366887E-2</v>
      </c>
    </row>
    <row r="30" spans="1:28" s="29" customFormat="1">
      <c r="A30" s="20" t="s">
        <v>196</v>
      </c>
      <c r="B30" s="19"/>
      <c r="C30" s="23">
        <v>35868.243999999999</v>
      </c>
      <c r="D30" s="23" t="s">
        <v>197</v>
      </c>
      <c r="E30" s="29">
        <f t="shared" si="1"/>
        <v>-12336.00600178178</v>
      </c>
      <c r="F30" s="15">
        <f t="shared" si="2"/>
        <v>-12336</v>
      </c>
      <c r="G30" s="29">
        <f t="shared" si="3"/>
        <v>-2.7775999988080002E-3</v>
      </c>
      <c r="H30" s="29">
        <f t="shared" si="4"/>
        <v>-2.7775999988080002E-3</v>
      </c>
      <c r="O30" s="29">
        <f t="shared" si="5"/>
        <v>2.2305290284818612E-3</v>
      </c>
      <c r="P30" s="30">
        <f t="shared" si="6"/>
        <v>20849.743999999999</v>
      </c>
      <c r="Q30" s="29">
        <f t="shared" si="7"/>
        <v>2.5081356353983295E-5</v>
      </c>
      <c r="S30" s="32">
        <v>0.1</v>
      </c>
      <c r="T30" s="29">
        <f t="shared" si="8"/>
        <v>2.5081356353983295E-6</v>
      </c>
      <c r="U30" s="29">
        <f>G30+R30</f>
        <v>-2.7775999988080002E-3</v>
      </c>
    </row>
    <row r="31" spans="1:28">
      <c r="A31" t="s">
        <v>285</v>
      </c>
      <c r="B31" s="16" t="s">
        <v>89</v>
      </c>
      <c r="C31" s="24">
        <v>36051.525999999998</v>
      </c>
      <c r="D31" t="s">
        <v>197</v>
      </c>
      <c r="E31" s="29">
        <f t="shared" si="1"/>
        <v>-11939.973971247371</v>
      </c>
      <c r="F31" s="15">
        <f t="shared" si="2"/>
        <v>-11940</v>
      </c>
      <c r="G31" s="29">
        <f t="shared" si="3"/>
        <v>1.2045999996189494E-2</v>
      </c>
      <c r="H31" s="29">
        <f t="shared" si="4"/>
        <v>1.2045999996189494E-2</v>
      </c>
      <c r="I31" s="29"/>
      <c r="J31" s="29"/>
      <c r="K31" s="29"/>
      <c r="L31" s="29"/>
      <c r="N31" s="29"/>
      <c r="O31" s="29">
        <f t="shared" si="5"/>
        <v>2.6648825475353091E-3</v>
      </c>
      <c r="P31" s="30">
        <f t="shared" si="6"/>
        <v>21033.025999999998</v>
      </c>
      <c r="Q31" s="29">
        <f t="shared" si="7"/>
        <v>8.8005364585443997E-5</v>
      </c>
      <c r="R31" s="4"/>
      <c r="S31" s="32">
        <v>0.1</v>
      </c>
      <c r="T31" s="29">
        <f t="shared" si="8"/>
        <v>8.8005364585443997E-6</v>
      </c>
      <c r="X31" s="17">
        <v>-23034</v>
      </c>
      <c r="Y31" s="16">
        <v>-8.14E-2</v>
      </c>
      <c r="Z31" t="s">
        <v>242</v>
      </c>
      <c r="AB31" t="s">
        <v>243</v>
      </c>
    </row>
    <row r="32" spans="1:28" s="29" customFormat="1">
      <c r="A32" s="20" t="s">
        <v>196</v>
      </c>
      <c r="B32" s="19"/>
      <c r="C32" s="23">
        <v>36102.453000000001</v>
      </c>
      <c r="D32" s="23" t="s">
        <v>197</v>
      </c>
      <c r="E32" s="29">
        <f t="shared" si="1"/>
        <v>-11829.931941920828</v>
      </c>
      <c r="F32" s="15">
        <f t="shared" si="2"/>
        <v>-11830</v>
      </c>
      <c r="G32" s="29">
        <f t="shared" si="3"/>
        <v>3.1497000003582798E-2</v>
      </c>
      <c r="H32" s="29">
        <f t="shared" si="4"/>
        <v>3.1497000003582798E-2</v>
      </c>
      <c r="O32" s="29">
        <f t="shared" si="5"/>
        <v>2.7802100516890506E-3</v>
      </c>
      <c r="P32" s="30">
        <f t="shared" si="6"/>
        <v>21083.953000000001</v>
      </c>
      <c r="Q32" s="29">
        <f t="shared" si="7"/>
        <v>8.2465402514118565E-4</v>
      </c>
      <c r="S32" s="32">
        <v>0.1</v>
      </c>
      <c r="T32" s="29">
        <f t="shared" si="8"/>
        <v>8.2465402514118571E-5</v>
      </c>
      <c r="U32" s="29">
        <f t="shared" ref="U32:U38" si="9">G32+R32</f>
        <v>3.1497000003582798E-2</v>
      </c>
    </row>
    <row r="33" spans="1:28" s="29" customFormat="1">
      <c r="A33" s="20" t="s">
        <v>196</v>
      </c>
      <c r="B33" s="19"/>
      <c r="C33" s="23">
        <v>36108.449999999997</v>
      </c>
      <c r="D33" s="23" t="s">
        <v>197</v>
      </c>
      <c r="E33" s="29">
        <f t="shared" si="1"/>
        <v>-11816.973745878046</v>
      </c>
      <c r="F33" s="15">
        <f t="shared" si="2"/>
        <v>-11817</v>
      </c>
      <c r="G33" s="29">
        <f t="shared" si="3"/>
        <v>1.2150299997301772E-2</v>
      </c>
      <c r="H33" s="29">
        <f t="shared" si="4"/>
        <v>1.2150299997301772E-2</v>
      </c>
      <c r="O33" s="29">
        <f t="shared" si="5"/>
        <v>2.793686653319527E-3</v>
      </c>
      <c r="P33" s="30">
        <f t="shared" si="6"/>
        <v>21089.949999999997</v>
      </c>
      <c r="Q33" s="29">
        <f t="shared" si="7"/>
        <v>8.7546213268786615E-5</v>
      </c>
      <c r="S33" s="32">
        <v>0.1</v>
      </c>
      <c r="T33" s="29">
        <f t="shared" si="8"/>
        <v>8.7546213268786625E-6</v>
      </c>
      <c r="U33" s="29">
        <f t="shared" si="9"/>
        <v>1.2150299997301772E-2</v>
      </c>
    </row>
    <row r="34" spans="1:28" s="29" customFormat="1">
      <c r="A34" s="20" t="s">
        <v>196</v>
      </c>
      <c r="B34" s="19"/>
      <c r="C34" s="23">
        <v>36127.385999999999</v>
      </c>
      <c r="D34" s="23" t="s">
        <v>197</v>
      </c>
      <c r="E34" s="29">
        <f t="shared" si="1"/>
        <v>-11776.057220904508</v>
      </c>
      <c r="F34" s="15">
        <f t="shared" si="2"/>
        <v>-11776</v>
      </c>
      <c r="G34" s="29">
        <f t="shared" si="3"/>
        <v>-2.6481599998078309E-2</v>
      </c>
      <c r="H34" s="29">
        <f t="shared" si="4"/>
        <v>-2.6481599998078309E-2</v>
      </c>
      <c r="O34" s="29">
        <f t="shared" si="5"/>
        <v>2.8359779180816315E-3</v>
      </c>
      <c r="P34" s="30">
        <f t="shared" si="6"/>
        <v>21108.885999999999</v>
      </c>
      <c r="Q34" s="29">
        <f t="shared" si="7"/>
        <v>8.5952037487010903E-4</v>
      </c>
      <c r="S34" s="32">
        <v>0.1</v>
      </c>
      <c r="T34" s="29">
        <f t="shared" si="8"/>
        <v>8.5952037487010911E-5</v>
      </c>
      <c r="U34" s="29">
        <f t="shared" si="9"/>
        <v>-2.6481599998078309E-2</v>
      </c>
    </row>
    <row r="35" spans="1:28" s="29" customFormat="1">
      <c r="A35" s="20" t="s">
        <v>196</v>
      </c>
      <c r="B35" s="19"/>
      <c r="C35" s="23">
        <v>36399.533000000003</v>
      </c>
      <c r="D35" s="23" t="s">
        <v>197</v>
      </c>
      <c r="E35" s="29">
        <f t="shared" si="1"/>
        <v>-11188.007499634279</v>
      </c>
      <c r="F35" s="15">
        <f t="shared" si="2"/>
        <v>-11188</v>
      </c>
      <c r="G35" s="29">
        <f t="shared" si="3"/>
        <v>-3.4707999948295765E-3</v>
      </c>
      <c r="H35" s="29">
        <f t="shared" si="4"/>
        <v>-3.4707999948295765E-3</v>
      </c>
      <c r="O35" s="29">
        <f t="shared" si="5"/>
        <v>3.4071044381338428E-3</v>
      </c>
      <c r="P35" s="30">
        <f t="shared" si="6"/>
        <v>21381.033000000003</v>
      </c>
      <c r="Q35" s="29">
        <f t="shared" si="7"/>
        <v>4.7305569388977857E-5</v>
      </c>
      <c r="S35" s="32">
        <v>0.1</v>
      </c>
      <c r="T35" s="29">
        <f t="shared" si="8"/>
        <v>4.7305569388977858E-6</v>
      </c>
      <c r="U35" s="29">
        <f t="shared" si="9"/>
        <v>-3.4707999948295765E-3</v>
      </c>
    </row>
    <row r="36" spans="1:28" s="29" customFormat="1">
      <c r="A36" s="20" t="s">
        <v>196</v>
      </c>
      <c r="B36" s="19"/>
      <c r="C36" s="23">
        <v>36544.379000000001</v>
      </c>
      <c r="D36" s="23" t="s">
        <v>197</v>
      </c>
      <c r="E36" s="29">
        <f t="shared" si="1"/>
        <v>-10875.027198814851</v>
      </c>
      <c r="F36" s="15">
        <f t="shared" si="2"/>
        <v>-10875</v>
      </c>
      <c r="G36" s="29">
        <f t="shared" si="3"/>
        <v>-1.2587499993969686E-2</v>
      </c>
      <c r="H36" s="29">
        <f t="shared" si="4"/>
        <v>-1.2587499993969686E-2</v>
      </c>
      <c r="O36" s="29">
        <f t="shared" si="5"/>
        <v>3.6841359042785893E-3</v>
      </c>
      <c r="P36" s="30">
        <f t="shared" si="6"/>
        <v>21525.879000000001</v>
      </c>
      <c r="Q36" s="29">
        <f t="shared" si="7"/>
        <v>2.6476613480516193E-4</v>
      </c>
      <c r="S36" s="32">
        <v>0.1</v>
      </c>
      <c r="T36" s="29">
        <f t="shared" si="8"/>
        <v>2.6476613480516193E-5</v>
      </c>
      <c r="U36" s="29">
        <f t="shared" si="9"/>
        <v>-1.2587499993969686E-2</v>
      </c>
    </row>
    <row r="37" spans="1:28" s="29" customFormat="1">
      <c r="A37" s="20" t="s">
        <v>196</v>
      </c>
      <c r="B37" s="19"/>
      <c r="C37" s="23">
        <v>36848.466</v>
      </c>
      <c r="D37" s="23" t="s">
        <v>197</v>
      </c>
      <c r="E37" s="29">
        <f t="shared" si="1"/>
        <v>-10217.962172957881</v>
      </c>
      <c r="F37" s="15">
        <f t="shared" si="2"/>
        <v>-10218</v>
      </c>
      <c r="G37" s="29">
        <f t="shared" si="3"/>
        <v>1.7506200005300343E-2</v>
      </c>
      <c r="H37" s="29">
        <f t="shared" si="4"/>
        <v>1.7506200005300343E-2</v>
      </c>
      <c r="O37" s="29">
        <f t="shared" si="5"/>
        <v>4.2046525090499495E-3</v>
      </c>
      <c r="P37" s="30">
        <f t="shared" si="6"/>
        <v>21829.966</v>
      </c>
      <c r="Q37" s="29">
        <f t="shared" si="7"/>
        <v>1.769311657950051E-4</v>
      </c>
      <c r="S37" s="32">
        <v>0.1</v>
      </c>
      <c r="T37" s="29">
        <f t="shared" si="8"/>
        <v>1.769311657950051E-5</v>
      </c>
      <c r="U37" s="29">
        <f t="shared" si="9"/>
        <v>1.7506200005300343E-2</v>
      </c>
    </row>
    <row r="38" spans="1:28" s="29" customFormat="1">
      <c r="A38" s="20" t="s">
        <v>196</v>
      </c>
      <c r="B38" s="19"/>
      <c r="C38" s="23">
        <v>36899.366000000002</v>
      </c>
      <c r="D38" s="23" t="s">
        <v>197</v>
      </c>
      <c r="E38" s="29">
        <f t="shared" si="1"/>
        <v>-10107.978484684063</v>
      </c>
      <c r="F38" s="15">
        <f t="shared" si="2"/>
        <v>-10108</v>
      </c>
      <c r="G38" s="29">
        <f t="shared" si="3"/>
        <v>9.9572000035550445E-3</v>
      </c>
      <c r="H38" s="29">
        <f t="shared" si="4"/>
        <v>9.9572000035550445E-3</v>
      </c>
      <c r="O38" s="29">
        <f t="shared" si="5"/>
        <v>4.2837278216576215E-3</v>
      </c>
      <c r="P38" s="30">
        <f t="shared" si="6"/>
        <v>21880.866000000002</v>
      </c>
      <c r="Q38" s="29">
        <f t="shared" si="7"/>
        <v>3.2188286598763904E-5</v>
      </c>
      <c r="S38" s="32">
        <v>0.1</v>
      </c>
      <c r="T38" s="29">
        <f t="shared" si="8"/>
        <v>3.2188286598763906E-6</v>
      </c>
      <c r="U38" s="29">
        <f t="shared" si="9"/>
        <v>9.9572000035550445E-3</v>
      </c>
    </row>
    <row r="39" spans="1:28">
      <c r="A39" t="s">
        <v>286</v>
      </c>
      <c r="B39" s="16" t="s">
        <v>89</v>
      </c>
      <c r="C39" s="24">
        <v>39056.455000000002</v>
      </c>
      <c r="D39" t="s">
        <v>197</v>
      </c>
      <c r="E39" s="29">
        <f t="shared" si="1"/>
        <v>-5446.9842969654592</v>
      </c>
      <c r="F39" s="15">
        <f t="shared" si="2"/>
        <v>-5447</v>
      </c>
      <c r="G39" s="29">
        <f t="shared" si="3"/>
        <v>7.2673000031500123E-3</v>
      </c>
      <c r="H39" s="29">
        <f t="shared" si="4"/>
        <v>7.2673000031500123E-3</v>
      </c>
      <c r="I39" s="29"/>
      <c r="J39" s="29"/>
      <c r="K39" s="29"/>
      <c r="L39" s="29"/>
      <c r="N39" s="29"/>
      <c r="O39" s="29">
        <f t="shared" si="5"/>
        <v>5.5063873398890142E-3</v>
      </c>
      <c r="P39" s="30">
        <f t="shared" si="6"/>
        <v>24037.955000000002</v>
      </c>
      <c r="Q39" s="29">
        <f t="shared" si="7"/>
        <v>3.1008134076329412E-6</v>
      </c>
      <c r="R39" s="4"/>
      <c r="S39" s="32">
        <v>0.1</v>
      </c>
      <c r="T39" s="29">
        <f t="shared" si="8"/>
        <v>3.1008134076329413E-7</v>
      </c>
      <c r="X39" s="17">
        <v>-16541</v>
      </c>
      <c r="Y39" s="16">
        <v>-5.3699999999999998E-2</v>
      </c>
      <c r="Z39" t="s">
        <v>244</v>
      </c>
      <c r="AB39" t="s">
        <v>245</v>
      </c>
    </row>
    <row r="40" spans="1:28">
      <c r="A40" t="s">
        <v>286</v>
      </c>
      <c r="B40" s="16" t="s">
        <v>89</v>
      </c>
      <c r="C40" s="24">
        <v>39057.385999999999</v>
      </c>
      <c r="D40" t="s">
        <v>197</v>
      </c>
      <c r="E40" s="29">
        <f t="shared" si="1"/>
        <v>-5444.9726110365282</v>
      </c>
      <c r="F40" s="15">
        <f t="shared" si="2"/>
        <v>-5445</v>
      </c>
      <c r="G40" s="29">
        <f t="shared" si="3"/>
        <v>1.267550000193296E-2</v>
      </c>
      <c r="H40" s="29">
        <f t="shared" si="4"/>
        <v>1.267550000193296E-2</v>
      </c>
      <c r="I40" s="29"/>
      <c r="J40" s="29"/>
      <c r="K40" s="29"/>
      <c r="L40" s="29"/>
      <c r="N40" s="29"/>
      <c r="O40" s="29">
        <f t="shared" si="5"/>
        <v>5.5060195445219753E-3</v>
      </c>
      <c r="P40" s="30">
        <f t="shared" si="6"/>
        <v>24038.885999999999</v>
      </c>
      <c r="Q40" s="29">
        <f t="shared" si="7"/>
        <v>5.1401450029198021E-5</v>
      </c>
      <c r="R40" s="4"/>
      <c r="S40" s="32">
        <v>0.1</v>
      </c>
      <c r="T40" s="29">
        <f t="shared" si="8"/>
        <v>5.1401450029198021E-6</v>
      </c>
      <c r="X40" s="17">
        <v>-16539</v>
      </c>
      <c r="Y40" s="16">
        <v>-4.8300000000000003E-2</v>
      </c>
      <c r="Z40" t="s">
        <v>244</v>
      </c>
      <c r="AB40" t="s">
        <v>245</v>
      </c>
    </row>
    <row r="41" spans="1:28">
      <c r="A41" s="17" t="s">
        <v>286</v>
      </c>
      <c r="B41" s="108" t="s">
        <v>89</v>
      </c>
      <c r="C41" s="109">
        <v>39088.398999999998</v>
      </c>
      <c r="D41" s="17" t="s">
        <v>197</v>
      </c>
      <c r="E41" s="29">
        <f t="shared" si="1"/>
        <v>-5377.9603492597953</v>
      </c>
      <c r="F41" s="15">
        <f t="shared" si="2"/>
        <v>-5378</v>
      </c>
      <c r="G41" s="29">
        <f t="shared" si="3"/>
        <v>1.8350199999986216E-2</v>
      </c>
      <c r="H41" s="29">
        <f t="shared" si="4"/>
        <v>1.8350199999986216E-2</v>
      </c>
      <c r="I41" s="29"/>
      <c r="J41" s="29"/>
      <c r="K41" s="29"/>
      <c r="L41" s="29"/>
      <c r="N41" s="29"/>
      <c r="O41" s="29">
        <f t="shared" si="5"/>
        <v>5.4932560127513592E-3</v>
      </c>
      <c r="P41" s="30">
        <f t="shared" si="6"/>
        <v>24069.898999999998</v>
      </c>
      <c r="Q41" s="29">
        <f t="shared" si="7"/>
        <v>1.6530100869089454E-4</v>
      </c>
      <c r="R41" s="4"/>
      <c r="S41" s="32">
        <v>0.1</v>
      </c>
      <c r="T41" s="29">
        <f t="shared" si="8"/>
        <v>1.6530100869089454E-5</v>
      </c>
      <c r="X41" s="17">
        <v>-16472</v>
      </c>
      <c r="Y41" s="16">
        <v>-4.2299999999999997E-2</v>
      </c>
      <c r="Z41" t="s">
        <v>244</v>
      </c>
      <c r="AB41" t="s">
        <v>245</v>
      </c>
    </row>
    <row r="42" spans="1:28">
      <c r="A42" s="17" t="s">
        <v>286</v>
      </c>
      <c r="B42" s="108" t="s">
        <v>90</v>
      </c>
      <c r="C42" s="109">
        <v>39387.580999999998</v>
      </c>
      <c r="D42" s="17" t="s">
        <v>197</v>
      </c>
      <c r="E42" s="29">
        <f t="shared" si="1"/>
        <v>-4731.4939479800933</v>
      </c>
      <c r="F42" s="15">
        <f t="shared" si="2"/>
        <v>-4731.5</v>
      </c>
      <c r="G42" s="29">
        <f t="shared" si="3"/>
        <v>2.8008500012219884E-3</v>
      </c>
      <c r="H42" s="29">
        <f t="shared" si="4"/>
        <v>2.8008500012219884E-3</v>
      </c>
      <c r="I42" s="29"/>
      <c r="J42" s="29"/>
      <c r="K42" s="29"/>
      <c r="L42" s="29"/>
      <c r="N42" s="29"/>
      <c r="O42" s="29">
        <f t="shared" si="5"/>
        <v>5.3259565804919112E-3</v>
      </c>
      <c r="P42" s="30">
        <f t="shared" si="6"/>
        <v>24369.080999999998</v>
      </c>
      <c r="Q42" s="29">
        <f t="shared" si="7"/>
        <v>6.3761632366722512E-6</v>
      </c>
      <c r="R42" s="4"/>
      <c r="S42" s="32">
        <v>0.1</v>
      </c>
      <c r="T42" s="29">
        <f t="shared" si="8"/>
        <v>6.3761632366722518E-7</v>
      </c>
      <c r="X42" s="17">
        <v>-15826</v>
      </c>
      <c r="Y42" s="16">
        <v>-5.4600000000000003E-2</v>
      </c>
      <c r="Z42" t="s">
        <v>244</v>
      </c>
      <c r="AB42" t="s">
        <v>245</v>
      </c>
    </row>
    <row r="43" spans="1:28">
      <c r="A43" s="17" t="s">
        <v>286</v>
      </c>
      <c r="B43" s="108" t="s">
        <v>90</v>
      </c>
      <c r="C43" s="109">
        <v>39389.442000000003</v>
      </c>
      <c r="D43" s="17" t="s">
        <v>197</v>
      </c>
      <c r="E43" s="29">
        <f t="shared" si="1"/>
        <v>-4727.4727369019392</v>
      </c>
      <c r="F43" s="15">
        <f t="shared" si="2"/>
        <v>-4727.5</v>
      </c>
      <c r="G43" s="29">
        <f t="shared" si="3"/>
        <v>1.2617250002222136E-2</v>
      </c>
      <c r="H43" s="29">
        <f t="shared" si="4"/>
        <v>1.2617250002222136E-2</v>
      </c>
      <c r="I43" s="29"/>
      <c r="J43" s="29"/>
      <c r="K43" s="29"/>
      <c r="L43" s="29"/>
      <c r="N43" s="29"/>
      <c r="O43" s="29">
        <f t="shared" si="5"/>
        <v>5.3246724796692912E-3</v>
      </c>
      <c r="P43" s="30">
        <f t="shared" si="6"/>
        <v>24370.942000000003</v>
      </c>
      <c r="Q43" s="29">
        <f t="shared" si="7"/>
        <v>5.3181686922442984E-5</v>
      </c>
      <c r="R43" s="4"/>
      <c r="S43" s="32">
        <v>0.1</v>
      </c>
      <c r="T43" s="29">
        <f t="shared" si="8"/>
        <v>5.3181686922442984E-6</v>
      </c>
      <c r="X43" s="17">
        <v>-15822</v>
      </c>
      <c r="Y43" s="16">
        <v>-4.48E-2</v>
      </c>
      <c r="Z43" t="s">
        <v>244</v>
      </c>
      <c r="AB43" t="s">
        <v>245</v>
      </c>
    </row>
    <row r="44" spans="1:28">
      <c r="A44" s="17" t="s">
        <v>286</v>
      </c>
      <c r="B44" s="108" t="s">
        <v>89</v>
      </c>
      <c r="C44" s="109">
        <v>39443.341</v>
      </c>
      <c r="D44" s="17" t="s">
        <v>197</v>
      </c>
      <c r="E44" s="29">
        <f t="shared" si="1"/>
        <v>-4611.0088702168678</v>
      </c>
      <c r="F44" s="15">
        <f t="shared" si="2"/>
        <v>-4611</v>
      </c>
      <c r="G44" s="29">
        <f t="shared" si="3"/>
        <v>-4.1051000007428229E-3</v>
      </c>
      <c r="H44" s="29">
        <f t="shared" si="4"/>
        <v>-4.1051000007428229E-3</v>
      </c>
      <c r="I44" s="29"/>
      <c r="J44" s="29"/>
      <c r="K44" s="29"/>
      <c r="L44" s="29"/>
      <c r="N44" s="29"/>
      <c r="O44" s="29">
        <f t="shared" si="5"/>
        <v>5.2859296863105483E-3</v>
      </c>
      <c r="P44" s="30">
        <f t="shared" si="6"/>
        <v>24424.841</v>
      </c>
      <c r="Q44" s="29">
        <f t="shared" si="7"/>
        <v>8.8191438583117736E-5</v>
      </c>
      <c r="R44" s="4"/>
      <c r="S44" s="32">
        <v>0.1</v>
      </c>
      <c r="T44" s="29">
        <f t="shared" si="8"/>
        <v>8.8191438583117747E-6</v>
      </c>
      <c r="X44" s="17">
        <v>-15705</v>
      </c>
      <c r="Y44" s="16">
        <v>-6.0900000000000003E-2</v>
      </c>
      <c r="Z44" t="s">
        <v>244</v>
      </c>
      <c r="AB44" t="s">
        <v>245</v>
      </c>
    </row>
    <row r="45" spans="1:28">
      <c r="A45" s="17" t="s">
        <v>286</v>
      </c>
      <c r="B45" s="108" t="s">
        <v>89</v>
      </c>
      <c r="C45" s="109">
        <v>40151.432000000001</v>
      </c>
      <c r="D45" s="17" t="s">
        <v>197</v>
      </c>
      <c r="E45" s="29">
        <f t="shared" si="1"/>
        <v>-3080.9801901875062</v>
      </c>
      <c r="F45" s="15">
        <f t="shared" si="2"/>
        <v>-3081</v>
      </c>
      <c r="G45" s="29">
        <f t="shared" si="3"/>
        <v>9.1679000033764169E-3</v>
      </c>
      <c r="H45" s="29">
        <f t="shared" si="4"/>
        <v>9.1679000033764169E-3</v>
      </c>
      <c r="I45" s="29"/>
      <c r="J45" s="29"/>
      <c r="K45" s="29"/>
      <c r="L45" s="29"/>
      <c r="N45" s="29"/>
      <c r="O45" s="29">
        <f t="shared" si="5"/>
        <v>4.5360551709490837E-3</v>
      </c>
      <c r="P45" s="30">
        <f t="shared" si="6"/>
        <v>25132.932000000001</v>
      </c>
      <c r="Q45" s="29">
        <f t="shared" si="7"/>
        <v>2.145398655168379E-5</v>
      </c>
      <c r="R45" s="4"/>
      <c r="S45" s="32">
        <v>0.1</v>
      </c>
      <c r="T45" s="29">
        <f t="shared" si="8"/>
        <v>2.1453986551683793E-6</v>
      </c>
      <c r="X45" s="17">
        <v>-14175</v>
      </c>
      <c r="Y45" s="16">
        <v>-0.04</v>
      </c>
      <c r="Z45" t="s">
        <v>244</v>
      </c>
      <c r="AB45" t="s">
        <v>245</v>
      </c>
    </row>
    <row r="46" spans="1:28">
      <c r="A46" s="17" t="s">
        <v>286</v>
      </c>
      <c r="B46" s="108" t="s">
        <v>90</v>
      </c>
      <c r="C46" s="109">
        <v>40483.478000000003</v>
      </c>
      <c r="D46" s="17" t="s">
        <v>197</v>
      </c>
      <c r="E46" s="29">
        <f t="shared" si="1"/>
        <v>-2363.5019238502241</v>
      </c>
      <c r="F46" s="15">
        <f t="shared" si="2"/>
        <v>-2363.5</v>
      </c>
      <c r="G46" s="29">
        <f t="shared" si="3"/>
        <v>-8.9034999837167561E-4</v>
      </c>
      <c r="H46" s="29">
        <f t="shared" si="4"/>
        <v>-8.9034999837167561E-4</v>
      </c>
      <c r="I46" s="29"/>
      <c r="J46" s="29"/>
      <c r="K46" s="29"/>
      <c r="L46" s="29"/>
      <c r="N46" s="29"/>
      <c r="O46" s="29">
        <f t="shared" si="5"/>
        <v>4.0300862090702164E-3</v>
      </c>
      <c r="P46" s="30">
        <f t="shared" si="6"/>
        <v>25464.978000000003</v>
      </c>
      <c r="Q46" s="29">
        <f t="shared" si="7"/>
        <v>2.4210692471505149E-5</v>
      </c>
      <c r="R46" s="4"/>
      <c r="S46" s="32">
        <v>0.1</v>
      </c>
      <c r="T46" s="29">
        <f t="shared" si="8"/>
        <v>2.4210692471505151E-6</v>
      </c>
      <c r="X46" s="17">
        <v>-13458</v>
      </c>
      <c r="Y46" s="16">
        <v>-4.65E-2</v>
      </c>
      <c r="Z46" t="s">
        <v>244</v>
      </c>
      <c r="AB46" t="s">
        <v>245</v>
      </c>
    </row>
    <row r="47" spans="1:28" s="29" customFormat="1">
      <c r="A47" s="131" t="s">
        <v>100</v>
      </c>
      <c r="B47" s="132" t="s">
        <v>90</v>
      </c>
      <c r="C47" s="131">
        <v>41509.493000000002</v>
      </c>
      <c r="D47" s="131" t="s">
        <v>198</v>
      </c>
      <c r="E47" s="29">
        <f t="shared" si="1"/>
        <v>-146.5095088353126</v>
      </c>
      <c r="F47" s="15">
        <f t="shared" si="2"/>
        <v>-146.5</v>
      </c>
      <c r="G47" s="29">
        <f t="shared" si="3"/>
        <v>-4.400649995659478E-3</v>
      </c>
      <c r="J47" s="29">
        <f t="shared" ref="J47:J54" si="10">G47</f>
        <v>-4.400649995659478E-3</v>
      </c>
      <c r="O47" s="29">
        <f t="shared" si="5"/>
        <v>1.844139260817229E-3</v>
      </c>
      <c r="P47" s="30">
        <f t="shared" si="6"/>
        <v>26490.993000000002</v>
      </c>
      <c r="Q47" s="29">
        <f t="shared" si="7"/>
        <v>3.89973928578069E-5</v>
      </c>
      <c r="S47" s="32">
        <v>1</v>
      </c>
      <c r="T47" s="29">
        <f t="shared" si="8"/>
        <v>3.89973928578069E-5</v>
      </c>
      <c r="V47" s="29">
        <f>G47+R47</f>
        <v>-4.400649995659478E-3</v>
      </c>
    </row>
    <row r="48" spans="1:28">
      <c r="A48" s="131" t="s">
        <v>100</v>
      </c>
      <c r="B48" s="132" t="s">
        <v>90</v>
      </c>
      <c r="C48" s="131">
        <v>41509.4954</v>
      </c>
      <c r="D48" s="131" t="s">
        <v>198</v>
      </c>
      <c r="E48" s="29">
        <f t="shared" si="1"/>
        <v>-146.50432296396505</v>
      </c>
      <c r="F48" s="15">
        <f t="shared" si="2"/>
        <v>-146.5</v>
      </c>
      <c r="G48" s="29">
        <f t="shared" si="3"/>
        <v>-2.0006499980809167E-3</v>
      </c>
      <c r="H48" s="29"/>
      <c r="I48" s="29"/>
      <c r="J48" s="29">
        <f t="shared" si="10"/>
        <v>-2.0006499980809167E-3</v>
      </c>
      <c r="L48" s="29"/>
      <c r="M48" s="29"/>
      <c r="N48" s="29"/>
      <c r="O48" s="29">
        <f t="shared" si="5"/>
        <v>1.844139260817229E-3</v>
      </c>
      <c r="P48" s="30">
        <f t="shared" si="6"/>
        <v>26490.9954</v>
      </c>
      <c r="Q48" s="29">
        <f t="shared" si="7"/>
        <v>1.4782404445338551E-5</v>
      </c>
      <c r="S48" s="32">
        <v>1</v>
      </c>
      <c r="T48" s="29">
        <f t="shared" si="8"/>
        <v>1.4782404445338551E-5</v>
      </c>
      <c r="U48" s="29">
        <f>G48+R48</f>
        <v>-2.0006499980809167E-3</v>
      </c>
    </row>
    <row r="49" spans="1:34">
      <c r="A49" s="131" t="s">
        <v>100</v>
      </c>
      <c r="B49" s="132" t="s">
        <v>89</v>
      </c>
      <c r="C49" s="131">
        <v>41512.504399999998</v>
      </c>
      <c r="D49" s="131" t="s">
        <v>198</v>
      </c>
      <c r="E49" s="29">
        <f t="shared" si="1"/>
        <v>-140.00253675540486</v>
      </c>
      <c r="F49" s="15">
        <f t="shared" si="2"/>
        <v>-140</v>
      </c>
      <c r="G49" s="29">
        <f t="shared" si="3"/>
        <v>-1.1739999972633086E-3</v>
      </c>
      <c r="H49" s="29"/>
      <c r="I49" s="29"/>
      <c r="J49" s="29">
        <f t="shared" si="10"/>
        <v>-1.1739999972633086E-3</v>
      </c>
      <c r="L49" s="29"/>
      <c r="M49" s="29"/>
      <c r="N49" s="29"/>
      <c r="O49" s="29">
        <f t="shared" si="5"/>
        <v>1.8363472834570414E-3</v>
      </c>
      <c r="P49" s="30">
        <f t="shared" si="6"/>
        <v>26494.004399999998</v>
      </c>
      <c r="Q49" s="29">
        <f t="shared" si="7"/>
        <v>9.0621907505404044E-6</v>
      </c>
      <c r="S49" s="32">
        <v>1</v>
      </c>
      <c r="T49" s="29">
        <f t="shared" si="8"/>
        <v>9.0621907505404044E-6</v>
      </c>
      <c r="U49" s="29">
        <f>G49+R49</f>
        <v>-1.1739999972633086E-3</v>
      </c>
    </row>
    <row r="50" spans="1:34" s="29" customFormat="1">
      <c r="A50" s="17" t="s">
        <v>100</v>
      </c>
      <c r="B50" s="108" t="s">
        <v>89</v>
      </c>
      <c r="C50" s="109">
        <v>41512.5049</v>
      </c>
      <c r="D50" s="131" t="s">
        <v>198</v>
      </c>
      <c r="E50" s="29">
        <f t="shared" si="1"/>
        <v>-140.00145636553555</v>
      </c>
      <c r="F50" s="15">
        <f t="shared" si="2"/>
        <v>-140</v>
      </c>
      <c r="G50" s="29">
        <f t="shared" si="3"/>
        <v>-6.739999953424558E-4</v>
      </c>
      <c r="J50" s="29">
        <f t="shared" si="10"/>
        <v>-6.739999953424558E-4</v>
      </c>
      <c r="O50" s="29">
        <f t="shared" si="5"/>
        <v>1.8363472834570414E-3</v>
      </c>
      <c r="P50" s="30">
        <f t="shared" si="6"/>
        <v>26494.0049</v>
      </c>
      <c r="Q50" s="29">
        <f t="shared" si="7"/>
        <v>6.3018434601760389E-6</v>
      </c>
      <c r="S50" s="32">
        <v>1</v>
      </c>
      <c r="T50" s="29">
        <f t="shared" si="8"/>
        <v>6.3018434601760389E-6</v>
      </c>
      <c r="V50" s="29">
        <f>G50+R50</f>
        <v>-6.739999953424558E-4</v>
      </c>
    </row>
    <row r="51" spans="1:34">
      <c r="A51" s="131" t="s">
        <v>100</v>
      </c>
      <c r="B51" s="132" t="s">
        <v>89</v>
      </c>
      <c r="C51" s="131">
        <v>41567.5746</v>
      </c>
      <c r="D51" s="131" t="s">
        <v>198</v>
      </c>
      <c r="E51" s="29">
        <f t="shared" si="1"/>
        <v>-21.007964850161255</v>
      </c>
      <c r="F51" s="15">
        <f t="shared" si="2"/>
        <v>-21</v>
      </c>
      <c r="G51" s="29">
        <f t="shared" si="3"/>
        <v>-3.6860999971395358E-3</v>
      </c>
      <c r="H51" s="29"/>
      <c r="I51" s="29"/>
      <c r="J51" s="29">
        <f t="shared" si="10"/>
        <v>-3.6860999971395358E-3</v>
      </c>
      <c r="L51" s="29"/>
      <c r="M51" s="29"/>
      <c r="N51" s="29"/>
      <c r="O51" s="29">
        <f t="shared" si="5"/>
        <v>1.692265038069069E-3</v>
      </c>
      <c r="P51" s="30">
        <f t="shared" si="6"/>
        <v>26549.0746</v>
      </c>
      <c r="Q51" s="29">
        <f t="shared" si="7"/>
        <v>2.8926810451954456E-5</v>
      </c>
      <c r="S51" s="32">
        <v>1</v>
      </c>
      <c r="T51" s="29">
        <f t="shared" si="8"/>
        <v>2.8926810451954456E-5</v>
      </c>
      <c r="U51" s="29">
        <f>G51+R51</f>
        <v>-3.6860999971395358E-3</v>
      </c>
    </row>
    <row r="52" spans="1:34" s="29" customFormat="1">
      <c r="A52" s="17" t="s">
        <v>100</v>
      </c>
      <c r="B52" s="108" t="s">
        <v>89</v>
      </c>
      <c r="C52" s="109">
        <v>41567.576099999998</v>
      </c>
      <c r="D52" s="131" t="s">
        <v>198</v>
      </c>
      <c r="E52" s="29">
        <f t="shared" si="1"/>
        <v>-21.004723680569029</v>
      </c>
      <c r="F52" s="15">
        <f t="shared" si="2"/>
        <v>-21</v>
      </c>
      <c r="G52" s="29">
        <f t="shared" si="3"/>
        <v>-2.186099998652935E-3</v>
      </c>
      <c r="J52" s="29">
        <f t="shared" si="10"/>
        <v>-2.186099998652935E-3</v>
      </c>
      <c r="O52" s="29">
        <f t="shared" si="5"/>
        <v>1.692265038069069E-3</v>
      </c>
      <c r="P52" s="30">
        <f t="shared" si="6"/>
        <v>26549.076099999998</v>
      </c>
      <c r="Q52" s="29">
        <f t="shared" si="7"/>
        <v>1.5041715358067671E-5</v>
      </c>
      <c r="S52" s="32">
        <v>1</v>
      </c>
      <c r="T52" s="29">
        <f t="shared" si="8"/>
        <v>1.5041715358067671E-5</v>
      </c>
      <c r="V52" s="29">
        <f>G52+R52</f>
        <v>-2.186099998652935E-3</v>
      </c>
    </row>
    <row r="53" spans="1:34" s="29" customFormat="1">
      <c r="A53" s="131" t="s">
        <v>100</v>
      </c>
      <c r="B53" s="108" t="s">
        <v>89</v>
      </c>
      <c r="C53" s="131">
        <v>41568.501199999999</v>
      </c>
      <c r="D53" s="131" t="s">
        <v>198</v>
      </c>
      <c r="E53" s="29">
        <f t="shared" ref="E53:E84" si="11">(C53-C$7)/C$8</f>
        <v>-19.005786352039575</v>
      </c>
      <c r="F53" s="15">
        <f t="shared" ref="F53:F84" si="12">ROUND(2*E53,0)/2</f>
        <v>-19</v>
      </c>
      <c r="G53" s="29">
        <f t="shared" si="3"/>
        <v>-2.6778999963426031E-3</v>
      </c>
      <c r="J53" s="29">
        <f t="shared" si="10"/>
        <v>-2.6778999963426031E-3</v>
      </c>
      <c r="O53" s="29">
        <f t="shared" ref="O53:O84" si="13">+D$11+D$12*F53+D$13*F53^2</f>
        <v>1.6898203301127666E-3</v>
      </c>
      <c r="P53" s="30">
        <f t="shared" ref="P53:P84" si="14">C53-15018.5</f>
        <v>26550.001199999999</v>
      </c>
      <c r="Q53" s="29">
        <f t="shared" si="7"/>
        <v>1.9076980850131403E-5</v>
      </c>
      <c r="S53" s="32">
        <v>1</v>
      </c>
      <c r="T53" s="29">
        <f t="shared" si="8"/>
        <v>1.9076980850131403E-5</v>
      </c>
      <c r="V53" s="29">
        <f>G53+R53</f>
        <v>-2.6778999963426031E-3</v>
      </c>
    </row>
    <row r="54" spans="1:34">
      <c r="A54" s="131" t="s">
        <v>100</v>
      </c>
      <c r="B54" s="132" t="s">
        <v>89</v>
      </c>
      <c r="C54" s="131">
        <v>41568.501600000003</v>
      </c>
      <c r="D54" s="131" t="s">
        <v>198</v>
      </c>
      <c r="E54" s="29">
        <f t="shared" si="11"/>
        <v>-19.004922040137835</v>
      </c>
      <c r="F54" s="15">
        <f t="shared" si="12"/>
        <v>-19</v>
      </c>
      <c r="G54" s="29">
        <f t="shared" si="3"/>
        <v>-2.2778999918955378E-3</v>
      </c>
      <c r="H54" s="29"/>
      <c r="I54" s="29"/>
      <c r="J54" s="29">
        <f t="shared" si="10"/>
        <v>-2.2778999918955378E-3</v>
      </c>
      <c r="L54" s="29"/>
      <c r="M54" s="29"/>
      <c r="N54" s="29"/>
      <c r="O54" s="29">
        <f t="shared" si="13"/>
        <v>1.6898203301127666E-3</v>
      </c>
      <c r="P54" s="30">
        <f t="shared" si="14"/>
        <v>26550.001600000003</v>
      </c>
      <c r="Q54" s="29">
        <f t="shared" si="7"/>
        <v>1.5742804553677684E-5</v>
      </c>
      <c r="S54" s="32">
        <v>1</v>
      </c>
      <c r="T54" s="29">
        <f t="shared" si="8"/>
        <v>1.5742804553677684E-5</v>
      </c>
      <c r="U54" s="29">
        <f>G54+R54</f>
        <v>-2.2778999918955378E-3</v>
      </c>
    </row>
    <row r="55" spans="1:34" s="29" customFormat="1">
      <c r="A55" s="17" t="s">
        <v>23</v>
      </c>
      <c r="B55" s="108"/>
      <c r="C55" s="109">
        <v>41577.296999999999</v>
      </c>
      <c r="D55" s="131" t="s">
        <v>198</v>
      </c>
      <c r="E55" s="29">
        <f t="shared" si="11"/>
        <v>0</v>
      </c>
      <c r="F55" s="15">
        <f t="shared" si="12"/>
        <v>0</v>
      </c>
      <c r="G55" s="29">
        <f t="shared" si="3"/>
        <v>0</v>
      </c>
      <c r="I55" s="29">
        <f>G55</f>
        <v>0</v>
      </c>
      <c r="O55" s="29">
        <f t="shared" si="13"/>
        <v>1.6665574231731622E-3</v>
      </c>
      <c r="P55" s="30">
        <f t="shared" si="14"/>
        <v>26558.796999999999</v>
      </c>
      <c r="Q55" s="29">
        <f t="shared" si="7"/>
        <v>2.7774136447335706E-6</v>
      </c>
      <c r="S55" s="32">
        <v>1</v>
      </c>
      <c r="T55" s="29">
        <f t="shared" si="8"/>
        <v>2.7774136447335706E-6</v>
      </c>
      <c r="U55" s="29">
        <f>G55+R55</f>
        <v>0</v>
      </c>
    </row>
    <row r="56" spans="1:34">
      <c r="A56" s="131" t="s">
        <v>100</v>
      </c>
      <c r="B56" s="132" t="s">
        <v>90</v>
      </c>
      <c r="C56" s="131">
        <v>41577.527800000003</v>
      </c>
      <c r="D56" s="131" t="s">
        <v>198</v>
      </c>
      <c r="E56" s="29">
        <f t="shared" si="11"/>
        <v>0.49870796177066307</v>
      </c>
      <c r="F56" s="15">
        <f t="shared" si="12"/>
        <v>0.5</v>
      </c>
      <c r="G56" s="29">
        <f t="shared" si="3"/>
        <v>-5.9794999833684415E-4</v>
      </c>
      <c r="H56" s="29"/>
      <c r="I56" s="29"/>
      <c r="J56" s="29">
        <f>G56</f>
        <v>-5.9794999833684415E-4</v>
      </c>
      <c r="L56" s="29"/>
      <c r="M56" s="29"/>
      <c r="N56" s="29"/>
      <c r="O56" s="29">
        <f t="shared" si="13"/>
        <v>1.6659443084085645E-3</v>
      </c>
      <c r="P56" s="30">
        <f t="shared" si="14"/>
        <v>26559.027800000003</v>
      </c>
      <c r="Q56" s="29">
        <f t="shared" si="7"/>
        <v>5.1252174321142734E-6</v>
      </c>
      <c r="S56" s="32">
        <v>1</v>
      </c>
      <c r="T56" s="29">
        <f t="shared" si="8"/>
        <v>5.1252174321142734E-6</v>
      </c>
      <c r="V56" s="29">
        <f>G56+R56</f>
        <v>-5.9794999833684415E-4</v>
      </c>
    </row>
    <row r="57" spans="1:34" s="29" customFormat="1">
      <c r="A57" s="17" t="s">
        <v>100</v>
      </c>
      <c r="B57" s="108" t="s">
        <v>90</v>
      </c>
      <c r="C57" s="109">
        <v>41577.528200000001</v>
      </c>
      <c r="D57" s="131" t="s">
        <v>198</v>
      </c>
      <c r="E57" s="29">
        <f t="shared" si="11"/>
        <v>0.49957227365668261</v>
      </c>
      <c r="F57" s="15">
        <f t="shared" si="12"/>
        <v>0.5</v>
      </c>
      <c r="G57" s="29">
        <f t="shared" si="3"/>
        <v>-1.9795000116573647E-4</v>
      </c>
      <c r="J57" s="29">
        <f>G57</f>
        <v>-1.9795000116573647E-4</v>
      </c>
      <c r="O57" s="29">
        <f t="shared" si="13"/>
        <v>1.6659443084085645E-3</v>
      </c>
      <c r="P57" s="30">
        <f t="shared" si="14"/>
        <v>26559.028200000001</v>
      </c>
      <c r="Q57" s="29">
        <f t="shared" si="7"/>
        <v>3.4741019972634601E-6</v>
      </c>
      <c r="R57" s="101"/>
      <c r="S57" s="32">
        <v>1</v>
      </c>
      <c r="T57" s="29">
        <f t="shared" si="8"/>
        <v>3.4741019972634601E-6</v>
      </c>
      <c r="U57" s="29">
        <f>G57+R57</f>
        <v>-1.9795000116573647E-4</v>
      </c>
    </row>
    <row r="58" spans="1:34" s="29" customFormat="1">
      <c r="A58" s="17" t="s">
        <v>58</v>
      </c>
      <c r="B58" s="108"/>
      <c r="C58" s="109">
        <v>41595.343999999997</v>
      </c>
      <c r="D58" s="109" t="s">
        <v>200</v>
      </c>
      <c r="E58" s="29">
        <f t="shared" si="11"/>
        <v>38.995591793269263</v>
      </c>
      <c r="F58" s="15">
        <f t="shared" si="12"/>
        <v>39</v>
      </c>
      <c r="G58" s="29">
        <f t="shared" si="3"/>
        <v>-2.040100000158418E-3</v>
      </c>
      <c r="H58" s="29">
        <f t="shared" ref="H58:H63" si="15">G58</f>
        <v>-2.040100000158418E-3</v>
      </c>
      <c r="O58" s="29">
        <f t="shared" si="13"/>
        <v>1.6185907890680466E-3</v>
      </c>
      <c r="P58" s="30">
        <f t="shared" si="14"/>
        <v>26576.843999999997</v>
      </c>
      <c r="Q58" s="29">
        <f t="shared" si="7"/>
        <v>1.338601829117057E-5</v>
      </c>
      <c r="R58" s="101"/>
      <c r="S58" s="32">
        <v>0.1</v>
      </c>
      <c r="T58" s="29">
        <f t="shared" si="8"/>
        <v>1.3386018291170571E-6</v>
      </c>
      <c r="U58" s="29">
        <f>G58+R58</f>
        <v>-2.040100000158418E-3</v>
      </c>
      <c r="AC58" s="29">
        <v>10</v>
      </c>
      <c r="AE58" s="29" t="s">
        <v>57</v>
      </c>
      <c r="AH58" s="29" t="s">
        <v>59</v>
      </c>
    </row>
    <row r="59" spans="1:34">
      <c r="A59" s="17" t="s">
        <v>286</v>
      </c>
      <c r="B59" s="108" t="s">
        <v>89</v>
      </c>
      <c r="C59" s="109">
        <v>41595.349000000002</v>
      </c>
      <c r="D59" s="17" t="s">
        <v>197</v>
      </c>
      <c r="E59" s="29">
        <f t="shared" si="11"/>
        <v>39.006395691930976</v>
      </c>
      <c r="F59" s="15">
        <f t="shared" si="12"/>
        <v>39</v>
      </c>
      <c r="G59" s="29">
        <f t="shared" si="3"/>
        <v>2.9599000044981949E-3</v>
      </c>
      <c r="H59" s="29">
        <f t="shared" si="15"/>
        <v>2.9599000044981949E-3</v>
      </c>
      <c r="I59" s="29"/>
      <c r="J59" s="29"/>
      <c r="K59" s="29"/>
      <c r="L59" s="29"/>
      <c r="N59" s="29"/>
      <c r="O59" s="29">
        <f t="shared" si="13"/>
        <v>1.6185907890680466E-3</v>
      </c>
      <c r="P59" s="30">
        <f t="shared" si="14"/>
        <v>26576.849000000002</v>
      </c>
      <c r="Q59" s="29">
        <f t="shared" si="7"/>
        <v>1.79911041139784E-6</v>
      </c>
      <c r="R59" s="4"/>
      <c r="S59" s="32">
        <v>0.1</v>
      </c>
      <c r="T59" s="29">
        <f t="shared" si="8"/>
        <v>1.7991104113978401E-7</v>
      </c>
      <c r="X59" s="17">
        <v>-11055</v>
      </c>
      <c r="Y59" s="16">
        <v>-3.0599999999999999E-2</v>
      </c>
      <c r="Z59" t="s">
        <v>244</v>
      </c>
      <c r="AB59" t="s">
        <v>245</v>
      </c>
    </row>
    <row r="60" spans="1:34">
      <c r="A60" s="17" t="s">
        <v>286</v>
      </c>
      <c r="B60" s="108" t="s">
        <v>89</v>
      </c>
      <c r="C60" s="109">
        <v>41596.277999999998</v>
      </c>
      <c r="D60" s="17" t="s">
        <v>197</v>
      </c>
      <c r="E60" s="29">
        <f t="shared" si="11"/>
        <v>41.013760061400212</v>
      </c>
      <c r="F60" s="15">
        <f t="shared" si="12"/>
        <v>41</v>
      </c>
      <c r="G60" s="29">
        <f t="shared" si="3"/>
        <v>6.3681000028736889E-3</v>
      </c>
      <c r="H60" s="29">
        <f t="shared" si="15"/>
        <v>6.3681000028736889E-3</v>
      </c>
      <c r="I60" s="29"/>
      <c r="J60" s="29"/>
      <c r="K60" s="29"/>
      <c r="L60" s="29"/>
      <c r="N60" s="29"/>
      <c r="O60" s="29">
        <f t="shared" si="13"/>
        <v>1.6161231148833337E-3</v>
      </c>
      <c r="P60" s="30">
        <f t="shared" si="14"/>
        <v>26577.777999999998</v>
      </c>
      <c r="Q60" s="29">
        <f t="shared" si="7"/>
        <v>2.2581284343994503E-5</v>
      </c>
      <c r="R60" s="4"/>
      <c r="S60" s="32">
        <v>0.1</v>
      </c>
      <c r="T60" s="29">
        <f t="shared" si="8"/>
        <v>2.2581284343994502E-6</v>
      </c>
      <c r="X60" s="17">
        <v>-11053</v>
      </c>
      <c r="Y60" s="16">
        <v>-2.7199999999999998E-2</v>
      </c>
      <c r="Z60" t="s">
        <v>244</v>
      </c>
      <c r="AB60" t="s">
        <v>245</v>
      </c>
    </row>
    <row r="61" spans="1:34">
      <c r="A61" s="17" t="s">
        <v>286</v>
      </c>
      <c r="B61" s="108" t="s">
        <v>90</v>
      </c>
      <c r="C61" s="109">
        <v>41598.366000000002</v>
      </c>
      <c r="D61" s="17" t="s">
        <v>197</v>
      </c>
      <c r="E61" s="29">
        <f t="shared" si="11"/>
        <v>45.525468138337317</v>
      </c>
      <c r="F61" s="15">
        <f t="shared" si="12"/>
        <v>45.5</v>
      </c>
      <c r="G61" s="29">
        <f t="shared" si="3"/>
        <v>1.178654999966966E-2</v>
      </c>
      <c r="H61" s="29">
        <f t="shared" si="15"/>
        <v>1.178654999966966E-2</v>
      </c>
      <c r="I61" s="29"/>
      <c r="J61" s="29"/>
      <c r="K61" s="29"/>
      <c r="L61" s="29"/>
      <c r="N61" s="29"/>
      <c r="O61" s="29">
        <f t="shared" si="13"/>
        <v>1.6105680489586422E-3</v>
      </c>
      <c r="P61" s="30">
        <f t="shared" si="14"/>
        <v>26579.866000000002</v>
      </c>
      <c r="Q61" s="29">
        <f t="shared" si="7"/>
        <v>1.035506086611964E-4</v>
      </c>
      <c r="R61" s="4"/>
      <c r="S61" s="32">
        <v>0.1</v>
      </c>
      <c r="T61" s="29">
        <f t="shared" si="8"/>
        <v>1.0355060866119641E-5</v>
      </c>
      <c r="X61" s="17">
        <v>-11049</v>
      </c>
      <c r="Y61" s="16">
        <v>-2.1700000000000001E-2</v>
      </c>
      <c r="Z61" t="s">
        <v>244</v>
      </c>
      <c r="AB61" t="s">
        <v>245</v>
      </c>
    </row>
    <row r="62" spans="1:34">
      <c r="A62" s="17" t="s">
        <v>286</v>
      </c>
      <c r="B62" s="108" t="s">
        <v>89</v>
      </c>
      <c r="C62" s="109">
        <v>41599.506000000001</v>
      </c>
      <c r="D62" s="17" t="s">
        <v>197</v>
      </c>
      <c r="E62" s="29">
        <f t="shared" si="11"/>
        <v>47.98875703091268</v>
      </c>
      <c r="F62" s="15">
        <f t="shared" si="12"/>
        <v>48</v>
      </c>
      <c r="G62" s="29">
        <f t="shared" si="3"/>
        <v>-5.2031999948667362E-3</v>
      </c>
      <c r="H62" s="29">
        <f t="shared" si="15"/>
        <v>-5.2031999948667362E-3</v>
      </c>
      <c r="I62" s="29"/>
      <c r="J62" s="29"/>
      <c r="K62" s="29"/>
      <c r="L62" s="29"/>
      <c r="N62" s="29"/>
      <c r="O62" s="29">
        <f t="shared" si="13"/>
        <v>1.6074802266018808E-3</v>
      </c>
      <c r="P62" s="30">
        <f t="shared" si="14"/>
        <v>26581.006000000001</v>
      </c>
      <c r="Q62" s="29">
        <f t="shared" si="7"/>
        <v>4.6385365079103813E-5</v>
      </c>
      <c r="R62" s="4"/>
      <c r="S62" s="32">
        <v>0.1</v>
      </c>
      <c r="T62" s="29">
        <f t="shared" si="8"/>
        <v>4.6385365079103818E-6</v>
      </c>
      <c r="X62" s="17">
        <v>-11046</v>
      </c>
      <c r="Y62" s="16">
        <v>-3.8699999999999998E-2</v>
      </c>
      <c r="Z62" t="s">
        <v>244</v>
      </c>
      <c r="AB62" t="s">
        <v>245</v>
      </c>
    </row>
    <row r="63" spans="1:34" s="29" customFormat="1">
      <c r="A63" s="17" t="s">
        <v>60</v>
      </c>
      <c r="B63" s="108"/>
      <c r="C63" s="109">
        <v>41657.358</v>
      </c>
      <c r="D63" s="109" t="s">
        <v>200</v>
      </c>
      <c r="E63" s="29">
        <f t="shared" si="11"/>
        <v>172.99418598998287</v>
      </c>
      <c r="F63" s="15">
        <f t="shared" si="12"/>
        <v>173</v>
      </c>
      <c r="G63" s="29">
        <f t="shared" si="3"/>
        <v>-2.6906999992206693E-3</v>
      </c>
      <c r="H63" s="29">
        <f t="shared" si="15"/>
        <v>-2.6906999992206693E-3</v>
      </c>
      <c r="O63" s="29">
        <f t="shared" si="13"/>
        <v>1.4515640076584253E-3</v>
      </c>
      <c r="P63" s="30">
        <f t="shared" si="14"/>
        <v>26638.858</v>
      </c>
      <c r="Q63" s="29">
        <f t="shared" si="7"/>
        <v>1.7158351102686049E-5</v>
      </c>
      <c r="R63" s="101"/>
      <c r="S63" s="32">
        <v>0.1</v>
      </c>
      <c r="T63" s="29">
        <f t="shared" si="8"/>
        <v>1.715835110268605E-6</v>
      </c>
      <c r="U63" s="29">
        <f>G63+R63</f>
        <v>-2.6906999992206693E-3</v>
      </c>
      <c r="AC63" s="29">
        <v>7</v>
      </c>
      <c r="AE63" s="29" t="s">
        <v>57</v>
      </c>
      <c r="AH63" s="29" t="s">
        <v>59</v>
      </c>
    </row>
    <row r="64" spans="1:34" s="29" customFormat="1">
      <c r="A64" s="17" t="s">
        <v>60</v>
      </c>
      <c r="B64" s="108"/>
      <c r="C64" s="109">
        <v>41664.281999999999</v>
      </c>
      <c r="D64" s="109" t="s">
        <v>200</v>
      </c>
      <c r="E64" s="29">
        <f t="shared" si="11"/>
        <v>187.95542484278835</v>
      </c>
      <c r="F64" s="15">
        <f t="shared" si="12"/>
        <v>188</v>
      </c>
      <c r="O64" s="29">
        <f t="shared" si="13"/>
        <v>1.4326531068866184E-3</v>
      </c>
      <c r="P64" s="30">
        <f t="shared" si="14"/>
        <v>26645.781999999999</v>
      </c>
      <c r="Q64" s="29">
        <f t="shared" si="7"/>
        <v>2.0524949246718801E-6</v>
      </c>
      <c r="R64" s="101">
        <v>-2.0629200000257697E-2</v>
      </c>
      <c r="S64" s="32"/>
      <c r="T64" s="29">
        <f t="shared" si="8"/>
        <v>0</v>
      </c>
      <c r="U64" s="29">
        <f>G64+R64</f>
        <v>-2.0629200000257697E-2</v>
      </c>
      <c r="AC64" s="29">
        <v>6</v>
      </c>
      <c r="AE64" s="29" t="s">
        <v>57</v>
      </c>
      <c r="AH64" s="29" t="s">
        <v>59</v>
      </c>
    </row>
    <row r="65" spans="1:34" s="29" customFormat="1">
      <c r="A65" s="17" t="s">
        <v>61</v>
      </c>
      <c r="B65" s="108"/>
      <c r="C65" s="109">
        <v>41930.400999999998</v>
      </c>
      <c r="D65" s="109" t="s">
        <v>200</v>
      </c>
      <c r="E65" s="29">
        <f t="shared" si="11"/>
        <v>762.97996589857291</v>
      </c>
      <c r="F65" s="15">
        <f t="shared" si="12"/>
        <v>763</v>
      </c>
      <c r="G65" s="29">
        <f>C65-(C$7+F65*C$8)</f>
        <v>-9.2717000006814487E-3</v>
      </c>
      <c r="H65" s="29">
        <f>G65</f>
        <v>-9.2717000006814487E-3</v>
      </c>
      <c r="O65" s="29">
        <f t="shared" si="13"/>
        <v>6.7527152318283567E-4</v>
      </c>
      <c r="P65" s="30">
        <f t="shared" si="14"/>
        <v>26911.900999999998</v>
      </c>
      <c r="Q65" s="29">
        <f t="shared" si="7"/>
        <v>9.8942242496566964E-5</v>
      </c>
      <c r="R65" s="101"/>
      <c r="S65" s="32">
        <v>0.1</v>
      </c>
      <c r="T65" s="29">
        <f t="shared" si="8"/>
        <v>9.8942242496566964E-6</v>
      </c>
      <c r="U65" s="29">
        <f>G65+R65</f>
        <v>-9.2717000006814487E-3</v>
      </c>
      <c r="AC65" s="29">
        <v>9</v>
      </c>
      <c r="AE65" s="29" t="s">
        <v>57</v>
      </c>
      <c r="AH65" s="29" t="s">
        <v>59</v>
      </c>
    </row>
    <row r="66" spans="1:34">
      <c r="A66" s="17" t="s">
        <v>286</v>
      </c>
      <c r="B66" s="108" t="s">
        <v>90</v>
      </c>
      <c r="C66" s="109">
        <v>41959.341999999997</v>
      </c>
      <c r="D66" s="17" t="s">
        <v>197</v>
      </c>
      <c r="E66" s="29">
        <f t="shared" si="11"/>
        <v>825.51509207406173</v>
      </c>
      <c r="F66" s="15">
        <f t="shared" si="12"/>
        <v>825.5</v>
      </c>
      <c r="G66" s="29">
        <f>C66-(C$7+F66*C$8)</f>
        <v>6.9845499965595081E-3</v>
      </c>
      <c r="H66" s="29">
        <f>G66</f>
        <v>6.9845499965595081E-3</v>
      </c>
      <c r="I66" s="29"/>
      <c r="J66" s="29"/>
      <c r="K66" s="29"/>
      <c r="L66" s="29"/>
      <c r="N66" s="29"/>
      <c r="O66" s="29">
        <f t="shared" si="13"/>
        <v>5.891346852341697E-4</v>
      </c>
      <c r="P66" s="30">
        <f t="shared" si="14"/>
        <v>26940.841999999997</v>
      </c>
      <c r="Q66" s="29">
        <f t="shared" si="7"/>
        <v>4.0901337004334575E-5</v>
      </c>
      <c r="R66" s="4"/>
      <c r="S66" s="32">
        <v>0.1</v>
      </c>
      <c r="T66" s="29">
        <f t="shared" si="8"/>
        <v>4.090133700433458E-6</v>
      </c>
      <c r="X66" s="17">
        <v>-10269</v>
      </c>
      <c r="Y66" s="16">
        <v>-2.2599999999999999E-2</v>
      </c>
      <c r="Z66" t="s">
        <v>244</v>
      </c>
      <c r="AB66" t="s">
        <v>245</v>
      </c>
    </row>
    <row r="67" spans="1:34">
      <c r="A67" s="17" t="s">
        <v>286</v>
      </c>
      <c r="B67" s="108" t="s">
        <v>89</v>
      </c>
      <c r="C67" s="109">
        <v>41980.398000000001</v>
      </c>
      <c r="D67" s="17" t="s">
        <v>197</v>
      </c>
      <c r="E67" s="29">
        <f t="shared" si="11"/>
        <v>871.01247007590689</v>
      </c>
      <c r="F67" s="15">
        <f t="shared" si="12"/>
        <v>871</v>
      </c>
      <c r="G67" s="29">
        <f>C67-(C$7+F67*C$8)</f>
        <v>5.7711000044946559E-3</v>
      </c>
      <c r="H67" s="29">
        <f>G67</f>
        <v>5.7711000044946559E-3</v>
      </c>
      <c r="I67" s="29"/>
      <c r="J67" s="29"/>
      <c r="K67" s="29"/>
      <c r="L67" s="29"/>
      <c r="N67" s="29"/>
      <c r="O67" s="29">
        <f t="shared" si="13"/>
        <v>5.2595683368083471E-4</v>
      </c>
      <c r="P67" s="30">
        <f t="shared" si="14"/>
        <v>26961.898000000001</v>
      </c>
      <c r="Q67" s="29">
        <f t="shared" si="7"/>
        <v>2.7511526882334868E-5</v>
      </c>
      <c r="R67" s="4"/>
      <c r="S67" s="32">
        <v>0.1</v>
      </c>
      <c r="T67" s="29">
        <f t="shared" si="8"/>
        <v>2.7511526882334871E-6</v>
      </c>
      <c r="X67" s="17">
        <v>-10223</v>
      </c>
      <c r="Y67" s="16">
        <v>-2.3599999999999999E-2</v>
      </c>
      <c r="Z67" t="s">
        <v>244</v>
      </c>
      <c r="AB67" t="s">
        <v>245</v>
      </c>
    </row>
    <row r="68" spans="1:34" s="29" customFormat="1">
      <c r="A68" s="17" t="s">
        <v>62</v>
      </c>
      <c r="B68" s="108"/>
      <c r="C68" s="109">
        <v>41981.300999999999</v>
      </c>
      <c r="D68" s="109" t="s">
        <v>200</v>
      </c>
      <c r="E68" s="29">
        <f t="shared" si="11"/>
        <v>872.96365417239178</v>
      </c>
      <c r="F68" s="15">
        <f t="shared" si="12"/>
        <v>873</v>
      </c>
      <c r="O68" s="29">
        <f t="shared" si="13"/>
        <v>5.2317069446216192E-4</v>
      </c>
      <c r="P68" s="30">
        <f t="shared" si="14"/>
        <v>26962.800999999999</v>
      </c>
      <c r="Q68" s="29">
        <f t="shared" si="7"/>
        <v>2.7370757554402081E-7</v>
      </c>
      <c r="R68" s="101">
        <v>-1.6820700002426747E-2</v>
      </c>
      <c r="S68" s="32"/>
      <c r="T68" s="29">
        <f t="shared" si="8"/>
        <v>0</v>
      </c>
      <c r="U68" s="29">
        <f>G68+R68</f>
        <v>-1.6820700002426747E-2</v>
      </c>
      <c r="AC68" s="29">
        <v>5</v>
      </c>
      <c r="AE68" s="29" t="s">
        <v>57</v>
      </c>
      <c r="AH68" s="29" t="s">
        <v>59</v>
      </c>
    </row>
    <row r="69" spans="1:34">
      <c r="A69" s="17" t="s">
        <v>286</v>
      </c>
      <c r="B69" s="108" t="s">
        <v>89</v>
      </c>
      <c r="C69" s="109">
        <v>42036.385000000002</v>
      </c>
      <c r="D69" s="17" t="s">
        <v>197</v>
      </c>
      <c r="E69" s="29">
        <f t="shared" si="11"/>
        <v>991.98804483791537</v>
      </c>
      <c r="F69" s="15">
        <f t="shared" si="12"/>
        <v>992</v>
      </c>
      <c r="G69" s="29">
        <f>C69-(C$7+F69*C$8)</f>
        <v>-5.5327999943983741E-3</v>
      </c>
      <c r="H69" s="29">
        <f>G69</f>
        <v>-5.5327999943983741E-3</v>
      </c>
      <c r="I69" s="29"/>
      <c r="J69" s="29"/>
      <c r="K69" s="29"/>
      <c r="L69" s="29"/>
      <c r="N69" s="29"/>
      <c r="O69" s="29">
        <f t="shared" si="13"/>
        <v>3.5601753293912331E-4</v>
      </c>
      <c r="P69" s="30">
        <f t="shared" si="14"/>
        <v>27017.885000000002</v>
      </c>
      <c r="Q69" s="29">
        <f t="shared" si="7"/>
        <v>3.4678171870277317E-5</v>
      </c>
      <c r="R69" s="4"/>
      <c r="S69" s="32">
        <v>0.1</v>
      </c>
      <c r="T69" s="29">
        <f t="shared" si="8"/>
        <v>3.4678171870277317E-6</v>
      </c>
      <c r="X69" s="17">
        <v>-10102</v>
      </c>
      <c r="Y69" s="16">
        <v>-3.4299999999999997E-2</v>
      </c>
      <c r="Z69" t="s">
        <v>244</v>
      </c>
      <c r="AB69" t="s">
        <v>245</v>
      </c>
    </row>
    <row r="70" spans="1:34" s="29" customFormat="1">
      <c r="A70" s="17" t="s">
        <v>63</v>
      </c>
      <c r="B70" s="108" t="s">
        <v>90</v>
      </c>
      <c r="C70" s="109">
        <v>42369.351999999999</v>
      </c>
      <c r="D70" s="109" t="s">
        <v>200</v>
      </c>
      <c r="E70" s="29">
        <f t="shared" si="11"/>
        <v>1711.4563893068205</v>
      </c>
      <c r="F70" s="15">
        <f t="shared" si="12"/>
        <v>1711.5</v>
      </c>
      <c r="O70" s="29">
        <f t="shared" si="13"/>
        <v>-7.1235843092450134E-4</v>
      </c>
      <c r="P70" s="30">
        <f t="shared" si="14"/>
        <v>27350.851999999999</v>
      </c>
      <c r="Q70" s="29">
        <f t="shared" si="7"/>
        <v>5.0745453410921753E-7</v>
      </c>
      <c r="R70" s="101">
        <v>-2.0182849999400787E-2</v>
      </c>
      <c r="S70" s="32"/>
      <c r="T70" s="29">
        <f t="shared" si="8"/>
        <v>0</v>
      </c>
      <c r="U70" s="29">
        <f>G70+R70</f>
        <v>-2.0182849999400787E-2</v>
      </c>
      <c r="AC70" s="29">
        <v>5</v>
      </c>
      <c r="AE70" s="29" t="s">
        <v>57</v>
      </c>
      <c r="AH70" s="29" t="s">
        <v>59</v>
      </c>
    </row>
    <row r="71" spans="1:34">
      <c r="A71" s="17" t="s">
        <v>287</v>
      </c>
      <c r="B71" s="108" t="s">
        <v>89</v>
      </c>
      <c r="C71" s="109">
        <v>42417.267</v>
      </c>
      <c r="D71" s="17" t="s">
        <v>246</v>
      </c>
      <c r="E71" s="29">
        <f t="shared" si="11"/>
        <v>1814.990150085602</v>
      </c>
      <c r="F71" s="15">
        <f t="shared" si="12"/>
        <v>1815</v>
      </c>
      <c r="G71" s="29">
        <f>C71-(C$7+F71*C$8)</f>
        <v>-4.5584999970742501E-3</v>
      </c>
      <c r="H71" s="29">
        <f>G71</f>
        <v>-4.5584999970742501E-3</v>
      </c>
      <c r="I71" s="29"/>
      <c r="J71" s="29"/>
      <c r="K71" s="29"/>
      <c r="L71" s="29"/>
      <c r="N71" s="29"/>
      <c r="O71" s="29">
        <f t="shared" si="13"/>
        <v>-8.7419534703947423E-4</v>
      </c>
      <c r="P71" s="30">
        <f t="shared" si="14"/>
        <v>27398.767</v>
      </c>
      <c r="Q71" s="29">
        <f t="shared" si="7"/>
        <v>1.3574100754267872E-5</v>
      </c>
      <c r="R71" s="4"/>
      <c r="S71" s="32">
        <v>0.1</v>
      </c>
      <c r="T71" s="29">
        <f t="shared" si="8"/>
        <v>1.3574100754267872E-6</v>
      </c>
      <c r="X71" s="17">
        <v>-9279</v>
      </c>
      <c r="Y71" s="16">
        <v>-2.92E-2</v>
      </c>
      <c r="Z71" t="s">
        <v>57</v>
      </c>
      <c r="AB71" t="s">
        <v>247</v>
      </c>
    </row>
    <row r="72" spans="1:34">
      <c r="A72" s="17" t="s">
        <v>286</v>
      </c>
      <c r="B72" s="108" t="s">
        <v>90</v>
      </c>
      <c r="C72" s="109">
        <v>42427.232000000004</v>
      </c>
      <c r="D72" s="17" t="s">
        <v>197</v>
      </c>
      <c r="E72" s="29">
        <f t="shared" si="11"/>
        <v>1836.5223200983521</v>
      </c>
      <c r="F72" s="15">
        <f t="shared" si="12"/>
        <v>1836.5</v>
      </c>
      <c r="G72" s="29">
        <f>C72-(C$7+F72*C$8)</f>
        <v>1.0329650001949631E-2</v>
      </c>
      <c r="H72" s="29">
        <f>G72</f>
        <v>1.0329650001949631E-2</v>
      </c>
      <c r="I72" s="29"/>
      <c r="J72" s="29"/>
      <c r="K72" s="29"/>
      <c r="L72" s="29"/>
      <c r="N72" s="29"/>
      <c r="O72" s="29">
        <f t="shared" si="13"/>
        <v>-9.080708175356328E-4</v>
      </c>
      <c r="P72" s="30">
        <f t="shared" si="14"/>
        <v>27408.732000000004</v>
      </c>
      <c r="Q72" s="29">
        <f t="shared" si="7"/>
        <v>1.2628636921669254E-4</v>
      </c>
      <c r="R72" s="4"/>
      <c r="S72" s="32">
        <v>0.1</v>
      </c>
      <c r="T72" s="29">
        <f t="shared" si="8"/>
        <v>1.2628636921669255E-5</v>
      </c>
      <c r="X72" s="17">
        <v>-9258</v>
      </c>
      <c r="Y72" s="16">
        <v>-1.4200000000000001E-2</v>
      </c>
      <c r="Z72" t="s">
        <v>244</v>
      </c>
      <c r="AB72" t="s">
        <v>245</v>
      </c>
    </row>
    <row r="73" spans="1:34" s="29" customFormat="1">
      <c r="A73" s="17" t="s">
        <v>64</v>
      </c>
      <c r="B73" s="108" t="s">
        <v>90</v>
      </c>
      <c r="C73" s="109">
        <v>42427.267</v>
      </c>
      <c r="D73" s="109" t="s">
        <v>200</v>
      </c>
      <c r="E73" s="29">
        <f t="shared" si="11"/>
        <v>1836.5979473889056</v>
      </c>
      <c r="F73" s="15">
        <f t="shared" si="12"/>
        <v>1836.5</v>
      </c>
      <c r="O73" s="29">
        <f t="shared" si="13"/>
        <v>-9.080708175356328E-4</v>
      </c>
      <c r="P73" s="30">
        <f t="shared" si="14"/>
        <v>27408.767</v>
      </c>
      <c r="Q73" s="29">
        <f t="shared" si="7"/>
        <v>8.2459260965983251E-7</v>
      </c>
      <c r="R73" s="101">
        <v>4.5329649998166133E-2</v>
      </c>
      <c r="S73" s="32"/>
      <c r="T73" s="29">
        <f t="shared" si="8"/>
        <v>0</v>
      </c>
      <c r="U73" s="29">
        <f>G73+R73</f>
        <v>4.5329649998166133E-2</v>
      </c>
      <c r="AC73" s="29">
        <v>7</v>
      </c>
      <c r="AE73" s="29" t="s">
        <v>57</v>
      </c>
      <c r="AH73" s="29" t="s">
        <v>59</v>
      </c>
    </row>
    <row r="74" spans="1:34" s="29" customFormat="1">
      <c r="A74" s="17" t="s">
        <v>65</v>
      </c>
      <c r="B74" s="108"/>
      <c r="C74" s="109">
        <v>42740.286</v>
      </c>
      <c r="D74" s="109" t="s">
        <v>200</v>
      </c>
      <c r="E74" s="29">
        <f t="shared" si="11"/>
        <v>2512.9630577971875</v>
      </c>
      <c r="F74" s="15">
        <f t="shared" si="12"/>
        <v>2513</v>
      </c>
      <c r="O74" s="29">
        <f t="shared" si="13"/>
        <v>-2.0191522030253905E-3</v>
      </c>
      <c r="P74" s="30">
        <f t="shared" si="14"/>
        <v>27721.786</v>
      </c>
      <c r="Q74" s="29">
        <f t="shared" si="7"/>
        <v>4.0769756189822875E-6</v>
      </c>
      <c r="R74" s="101">
        <v>-1.7096700001275167E-2</v>
      </c>
      <c r="S74" s="32"/>
      <c r="T74" s="29">
        <f t="shared" si="8"/>
        <v>0</v>
      </c>
      <c r="U74" s="29">
        <f>G74+R74</f>
        <v>-1.7096700001275167E-2</v>
      </c>
      <c r="AC74" s="29">
        <v>9</v>
      </c>
      <c r="AE74" s="29" t="s">
        <v>57</v>
      </c>
      <c r="AH74" s="29" t="s">
        <v>59</v>
      </c>
    </row>
    <row r="75" spans="1:34">
      <c r="A75" s="17" t="s">
        <v>286</v>
      </c>
      <c r="B75" s="108" t="s">
        <v>89</v>
      </c>
      <c r="C75" s="109">
        <v>42740.311000000002</v>
      </c>
      <c r="D75" s="17" t="s">
        <v>197</v>
      </c>
      <c r="E75" s="29">
        <f t="shared" si="11"/>
        <v>2513.0170772904489</v>
      </c>
      <c r="F75" s="15">
        <f t="shared" si="12"/>
        <v>2513</v>
      </c>
      <c r="G75" s="29">
        <f>C75-(C$7+F75*C$8)</f>
        <v>7.9033000001800247E-3</v>
      </c>
      <c r="H75" s="29">
        <f>G75</f>
        <v>7.9033000001800247E-3</v>
      </c>
      <c r="I75" s="29"/>
      <c r="J75" s="29"/>
      <c r="K75" s="29"/>
      <c r="L75" s="29"/>
      <c r="N75" s="29"/>
      <c r="O75" s="29">
        <f t="shared" si="13"/>
        <v>-2.0191522030253905E-3</v>
      </c>
      <c r="P75" s="30">
        <f t="shared" si="14"/>
        <v>27721.811000000002</v>
      </c>
      <c r="Q75" s="29">
        <f t="shared" si="7"/>
        <v>9.8455057724896008E-5</v>
      </c>
      <c r="R75" s="4"/>
      <c r="S75" s="32">
        <v>0.1</v>
      </c>
      <c r="T75" s="29">
        <f t="shared" si="8"/>
        <v>9.8455057724896022E-6</v>
      </c>
      <c r="X75" s="17">
        <v>-8581</v>
      </c>
      <c r="Y75" s="16">
        <v>-1.3299999999999999E-2</v>
      </c>
      <c r="Z75" t="s">
        <v>244</v>
      </c>
      <c r="AB75" t="s">
        <v>245</v>
      </c>
    </row>
    <row r="76" spans="1:34" s="29" customFormat="1">
      <c r="A76" s="17" t="s">
        <v>66</v>
      </c>
      <c r="B76" s="108"/>
      <c r="C76" s="109">
        <v>42993.45</v>
      </c>
      <c r="D76" s="109" t="s">
        <v>200</v>
      </c>
      <c r="E76" s="29">
        <f t="shared" si="11"/>
        <v>3059.9946974465383</v>
      </c>
      <c r="F76" s="15">
        <f t="shared" si="12"/>
        <v>3060</v>
      </c>
      <c r="G76" s="29">
        <f>C76-(C$7+F76*C$8)</f>
        <v>-2.4540000013075769E-3</v>
      </c>
      <c r="H76" s="29">
        <f>G76</f>
        <v>-2.4540000013075769E-3</v>
      </c>
      <c r="O76" s="29">
        <f t="shared" si="13"/>
        <v>-2.9815859278968211E-3</v>
      </c>
      <c r="P76" s="30">
        <f t="shared" si="14"/>
        <v>27974.949999999997</v>
      </c>
      <c r="Q76" s="29">
        <f t="shared" si="7"/>
        <v>2.7834690993503142E-7</v>
      </c>
      <c r="R76" s="101"/>
      <c r="S76" s="32">
        <v>0.1</v>
      </c>
      <c r="T76" s="29">
        <f t="shared" si="8"/>
        <v>2.7834690993503143E-8</v>
      </c>
      <c r="U76" s="29">
        <f>G76+R76</f>
        <v>-2.4540000013075769E-3</v>
      </c>
      <c r="AC76" s="29">
        <v>9</v>
      </c>
      <c r="AE76" s="29" t="s">
        <v>57</v>
      </c>
      <c r="AH76" s="29" t="s">
        <v>59</v>
      </c>
    </row>
    <row r="77" spans="1:34" s="29" customFormat="1">
      <c r="A77" s="17" t="s">
        <v>68</v>
      </c>
      <c r="B77" s="108"/>
      <c r="C77" s="109">
        <v>43065.326000000001</v>
      </c>
      <c r="D77" s="109" t="s">
        <v>200</v>
      </c>
      <c r="E77" s="29">
        <f t="shared" si="11"/>
        <v>3215.3029013437722</v>
      </c>
      <c r="F77" s="15">
        <f t="shared" si="12"/>
        <v>3215.5</v>
      </c>
      <c r="O77" s="29">
        <f t="shared" si="13"/>
        <v>-3.2656378882261316E-3</v>
      </c>
      <c r="P77" s="30">
        <f t="shared" si="14"/>
        <v>28046.826000000001</v>
      </c>
      <c r="Q77" s="29">
        <f t="shared" si="7"/>
        <v>1.0664390817018028E-5</v>
      </c>
      <c r="R77" s="101">
        <v>-9.1216449996863957E-2</v>
      </c>
      <c r="S77" s="32"/>
      <c r="T77" s="29">
        <f t="shared" si="8"/>
        <v>0</v>
      </c>
      <c r="U77" s="29">
        <f>G77+R77</f>
        <v>-9.1216449996863957E-2</v>
      </c>
      <c r="AC77" s="29">
        <v>14</v>
      </c>
      <c r="AE77" s="29" t="s">
        <v>67</v>
      </c>
      <c r="AH77" s="29" t="s">
        <v>59</v>
      </c>
    </row>
    <row r="78" spans="1:34" s="29" customFormat="1">
      <c r="A78" s="17" t="s">
        <v>69</v>
      </c>
      <c r="B78" s="108"/>
      <c r="C78" s="109">
        <v>43069.357000000004</v>
      </c>
      <c r="D78" s="109" t="s">
        <v>200</v>
      </c>
      <c r="E78" s="29">
        <f t="shared" si="11"/>
        <v>3224.0130044367397</v>
      </c>
      <c r="F78" s="15">
        <f t="shared" si="12"/>
        <v>3224</v>
      </c>
      <c r="O78" s="29">
        <f t="shared" si="13"/>
        <v>-3.2812982397670111E-3</v>
      </c>
      <c r="P78" s="30">
        <f t="shared" si="14"/>
        <v>28050.857000000004</v>
      </c>
      <c r="Q78" s="29">
        <f t="shared" si="7"/>
        <v>1.0766918138298086E-5</v>
      </c>
      <c r="R78" s="101">
        <v>6.0184000030858442E-3</v>
      </c>
      <c r="S78" s="32"/>
      <c r="T78" s="29">
        <f t="shared" si="8"/>
        <v>0</v>
      </c>
      <c r="U78" s="29">
        <f>G78+R78</f>
        <v>6.0184000030858442E-3</v>
      </c>
      <c r="AC78" s="29">
        <v>10</v>
      </c>
      <c r="AE78" s="29" t="s">
        <v>67</v>
      </c>
      <c r="AH78" s="29" t="s">
        <v>59</v>
      </c>
    </row>
    <row r="79" spans="1:34">
      <c r="A79" s="17" t="s">
        <v>288</v>
      </c>
      <c r="B79" s="108" t="s">
        <v>89</v>
      </c>
      <c r="C79" s="109">
        <v>43094.347999999998</v>
      </c>
      <c r="D79" s="17" t="s">
        <v>246</v>
      </c>
      <c r="E79" s="29">
        <f t="shared" si="11"/>
        <v>3278.0130506774144</v>
      </c>
      <c r="F79" s="15">
        <f t="shared" si="12"/>
        <v>3278</v>
      </c>
      <c r="G79" s="29">
        <f>C79-(C$7+F79*C$8)</f>
        <v>6.0397999986889772E-3</v>
      </c>
      <c r="H79" s="29">
        <f>G79</f>
        <v>6.0397999986889772E-3</v>
      </c>
      <c r="I79" s="29"/>
      <c r="J79" s="29"/>
      <c r="K79" s="29"/>
      <c r="L79" s="29"/>
      <c r="N79" s="29"/>
      <c r="O79" s="29">
        <f t="shared" si="13"/>
        <v>-3.3811104944961E-3</v>
      </c>
      <c r="P79" s="30">
        <f t="shared" si="14"/>
        <v>28075.847999999998</v>
      </c>
      <c r="Q79" s="29">
        <f t="shared" si="7"/>
        <v>8.8753554520604695E-5</v>
      </c>
      <c r="R79" s="4"/>
      <c r="S79" s="32">
        <v>0.1</v>
      </c>
      <c r="T79" s="29">
        <f t="shared" si="8"/>
        <v>8.8753554520604692E-6</v>
      </c>
      <c r="X79" s="17">
        <v>-7816</v>
      </c>
      <c r="Y79" s="16">
        <v>-1.1299999999999999E-2</v>
      </c>
      <c r="Z79" t="s">
        <v>67</v>
      </c>
      <c r="AC79" t="s">
        <v>248</v>
      </c>
    </row>
    <row r="80" spans="1:34">
      <c r="A80" s="17" t="s">
        <v>289</v>
      </c>
      <c r="B80" s="108" t="s">
        <v>89</v>
      </c>
      <c r="C80" s="109">
        <v>43138.300999999999</v>
      </c>
      <c r="D80" s="17" t="s">
        <v>246</v>
      </c>
      <c r="E80" s="29">
        <f t="shared" si="11"/>
        <v>3372.9858021646278</v>
      </c>
      <c r="F80" s="15">
        <f t="shared" si="12"/>
        <v>3373</v>
      </c>
      <c r="G80" s="29">
        <f>C80-(C$7+F80*C$8)</f>
        <v>-6.5706999957910739E-3</v>
      </c>
      <c r="H80" s="29">
        <f>G80</f>
        <v>-6.5706999957910739E-3</v>
      </c>
      <c r="I80" s="29"/>
      <c r="J80" s="29"/>
      <c r="K80" s="29"/>
      <c r="L80" s="29"/>
      <c r="N80" s="29"/>
      <c r="O80" s="29">
        <f t="shared" si="13"/>
        <v>-3.5580606568289246E-3</v>
      </c>
      <c r="P80" s="30">
        <f t="shared" si="14"/>
        <v>28119.800999999999</v>
      </c>
      <c r="Q80" s="29">
        <f t="shared" si="7"/>
        <v>9.0759957866622957E-6</v>
      </c>
      <c r="R80" s="4"/>
      <c r="S80" s="32">
        <v>0.1</v>
      </c>
      <c r="T80" s="29">
        <f t="shared" si="8"/>
        <v>9.0759957866622959E-7</v>
      </c>
      <c r="X80" s="17">
        <v>-7721</v>
      </c>
      <c r="Y80" s="16">
        <v>-2.35E-2</v>
      </c>
      <c r="Z80" t="s">
        <v>249</v>
      </c>
      <c r="AA80" t="s">
        <v>250</v>
      </c>
    </row>
    <row r="81" spans="1:34">
      <c r="A81" s="17" t="s">
        <v>289</v>
      </c>
      <c r="B81" s="108" t="s">
        <v>89</v>
      </c>
      <c r="C81" s="109">
        <v>43175.324000000001</v>
      </c>
      <c r="D81" s="17" t="s">
        <v>246</v>
      </c>
      <c r="E81" s="29">
        <f t="shared" si="11"/>
        <v>3452.9843501206515</v>
      </c>
      <c r="F81" s="15">
        <f t="shared" si="12"/>
        <v>3453</v>
      </c>
      <c r="G81" s="29">
        <f>C81-(C$7+F81*C$8)</f>
        <v>-7.2426999977324158E-3</v>
      </c>
      <c r="H81" s="29">
        <f>G81</f>
        <v>-7.2426999977324158E-3</v>
      </c>
      <c r="I81" s="29"/>
      <c r="J81" s="29"/>
      <c r="K81" s="29"/>
      <c r="L81" s="29"/>
      <c r="N81" s="29"/>
      <c r="O81" s="29">
        <f t="shared" si="13"/>
        <v>-3.7084110165033213E-3</v>
      </c>
      <c r="P81" s="30">
        <f t="shared" si="14"/>
        <v>28156.824000000001</v>
      </c>
      <c r="Q81" s="29">
        <f t="shared" si="7"/>
        <v>1.249119860283739E-5</v>
      </c>
      <c r="R81" s="4"/>
      <c r="S81" s="32">
        <v>0.1</v>
      </c>
      <c r="T81" s="29">
        <f t="shared" si="8"/>
        <v>1.2491198602837392E-6</v>
      </c>
      <c r="X81" s="17">
        <v>-7641</v>
      </c>
      <c r="Y81" s="16">
        <v>-2.3699999999999999E-2</v>
      </c>
      <c r="Z81" t="s">
        <v>249</v>
      </c>
      <c r="AA81" t="s">
        <v>250</v>
      </c>
    </row>
    <row r="82" spans="1:34">
      <c r="A82" s="17" t="s">
        <v>289</v>
      </c>
      <c r="B82" s="108" t="s">
        <v>89</v>
      </c>
      <c r="C82" s="109">
        <v>43428.476000000002</v>
      </c>
      <c r="D82" s="17" t="s">
        <v>246</v>
      </c>
      <c r="E82" s="29">
        <f t="shared" si="11"/>
        <v>3999.9900604132486</v>
      </c>
      <c r="F82" s="15">
        <f t="shared" si="12"/>
        <v>4000</v>
      </c>
      <c r="G82" s="29">
        <f>C82-(C$7+F82*C$8)</f>
        <v>-4.59999999293359E-3</v>
      </c>
      <c r="H82" s="29">
        <f>G82</f>
        <v>-4.59999999293359E-3</v>
      </c>
      <c r="I82" s="29"/>
      <c r="J82" s="29"/>
      <c r="K82" s="29"/>
      <c r="L82" s="29"/>
      <c r="N82" s="29"/>
      <c r="O82" s="29">
        <f t="shared" si="13"/>
        <v>-4.7692512024092729E-3</v>
      </c>
      <c r="P82" s="30">
        <f t="shared" si="14"/>
        <v>28409.976000000002</v>
      </c>
      <c r="Q82" s="29">
        <f t="shared" si="7"/>
        <v>2.8645971908981504E-8</v>
      </c>
      <c r="R82" s="4"/>
      <c r="S82" s="32">
        <v>0.1</v>
      </c>
      <c r="T82" s="29">
        <f t="shared" si="8"/>
        <v>2.8645971908981505E-9</v>
      </c>
      <c r="X82" s="17">
        <v>-7094</v>
      </c>
      <c r="Y82" s="16">
        <v>-1.84E-2</v>
      </c>
      <c r="Z82" t="s">
        <v>249</v>
      </c>
      <c r="AA82" t="s">
        <v>251</v>
      </c>
    </row>
    <row r="83" spans="1:34" s="29" customFormat="1">
      <c r="A83" s="17" t="s">
        <v>70</v>
      </c>
      <c r="B83" s="108"/>
      <c r="C83" s="109">
        <v>43431.277000000002</v>
      </c>
      <c r="D83" s="109" t="s">
        <v>200</v>
      </c>
      <c r="E83" s="29">
        <f t="shared" si="11"/>
        <v>4006.0424044379029</v>
      </c>
      <c r="F83" s="15">
        <f t="shared" si="12"/>
        <v>4006</v>
      </c>
      <c r="O83" s="29">
        <f t="shared" si="13"/>
        <v>-4.7812049831229648E-3</v>
      </c>
      <c r="P83" s="30">
        <f t="shared" si="14"/>
        <v>28412.777000000002</v>
      </c>
      <c r="Q83" s="29">
        <f t="shared" si="7"/>
        <v>2.2859921090639869E-5</v>
      </c>
      <c r="R83" s="101">
        <v>1.9624600005045068E-2</v>
      </c>
      <c r="S83" s="32"/>
      <c r="T83" s="29">
        <f t="shared" si="8"/>
        <v>0</v>
      </c>
      <c r="U83" s="29">
        <f>G83+R83</f>
        <v>1.9624600005045068E-2</v>
      </c>
      <c r="AC83" s="29">
        <v>6</v>
      </c>
      <c r="AE83" s="29" t="s">
        <v>57</v>
      </c>
      <c r="AH83" s="29" t="s">
        <v>59</v>
      </c>
    </row>
    <row r="84" spans="1:34" s="29" customFormat="1">
      <c r="A84" s="17" t="s">
        <v>70</v>
      </c>
      <c r="B84" s="108" t="s">
        <v>90</v>
      </c>
      <c r="C84" s="109">
        <v>43432.462</v>
      </c>
      <c r="D84" s="109" t="s">
        <v>200</v>
      </c>
      <c r="E84" s="29">
        <f t="shared" si="11"/>
        <v>4008.6029284183392</v>
      </c>
      <c r="F84" s="15">
        <f t="shared" si="12"/>
        <v>4008.5</v>
      </c>
      <c r="O84" s="29">
        <f t="shared" si="13"/>
        <v>-4.7861877585551431E-3</v>
      </c>
      <c r="P84" s="30">
        <f t="shared" si="14"/>
        <v>28413.962</v>
      </c>
      <c r="Q84" s="29">
        <f t="shared" si="7"/>
        <v>2.2907593260143105E-5</v>
      </c>
      <c r="R84" s="101">
        <v>4.7634850001486484E-2</v>
      </c>
      <c r="S84" s="32"/>
      <c r="T84" s="29">
        <f t="shared" si="8"/>
        <v>0</v>
      </c>
      <c r="U84" s="29">
        <f>G84+R84</f>
        <v>4.7634850001486484E-2</v>
      </c>
      <c r="AC84" s="29">
        <v>6</v>
      </c>
      <c r="AE84" s="29" t="s">
        <v>57</v>
      </c>
      <c r="AH84" s="29" t="s">
        <v>59</v>
      </c>
    </row>
    <row r="85" spans="1:34">
      <c r="A85" s="17" t="s">
        <v>289</v>
      </c>
      <c r="B85" s="108" t="s">
        <v>89</v>
      </c>
      <c r="C85" s="109">
        <v>43435.417999999998</v>
      </c>
      <c r="D85" s="17" t="s">
        <v>246</v>
      </c>
      <c r="E85" s="29">
        <f t="shared" ref="E85:E116" si="16">(C85-C$7)/C$8</f>
        <v>4014.9901933011924</v>
      </c>
      <c r="F85" s="15">
        <f t="shared" ref="F85:F116" si="17">ROUND(2*E85,0)/2</f>
        <v>4015</v>
      </c>
      <c r="G85" s="29">
        <f>C85-(C$7+F85*C$8)</f>
        <v>-4.5384999975794926E-3</v>
      </c>
      <c r="H85" s="29">
        <f>G85</f>
        <v>-4.5384999975794926E-3</v>
      </c>
      <c r="I85" s="29"/>
      <c r="J85" s="29"/>
      <c r="K85" s="29"/>
      <c r="L85" s="29"/>
      <c r="N85" s="29"/>
      <c r="O85" s="29">
        <f t="shared" ref="O85:O116" si="18">+D$11+D$12*F85+D$13*F85^2</f>
        <v>-4.7991485726969832E-3</v>
      </c>
      <c r="P85" s="30">
        <f t="shared" ref="P85:P116" si="19">C85-15018.5</f>
        <v>28416.917999999998</v>
      </c>
      <c r="Q85" s="29">
        <f t="shared" ref="Q85:Q96" si="20">(G85-O85)^2</f>
        <v>6.7937679710778125E-8</v>
      </c>
      <c r="R85" s="4"/>
      <c r="S85" s="32">
        <v>0.1</v>
      </c>
      <c r="T85" s="29">
        <f t="shared" ref="T85:T96" si="21">+S85*Q85</f>
        <v>6.7937679710778127E-9</v>
      </c>
      <c r="X85" s="17">
        <v>-7079</v>
      </c>
      <c r="Y85" s="16">
        <v>-1.8200000000000001E-2</v>
      </c>
      <c r="Z85" t="s">
        <v>249</v>
      </c>
      <c r="AA85" t="s">
        <v>251</v>
      </c>
    </row>
    <row r="86" spans="1:34" s="29" customFormat="1">
      <c r="A86" s="17" t="s">
        <v>71</v>
      </c>
      <c r="B86" s="108"/>
      <c r="C86" s="109">
        <v>43791.358</v>
      </c>
      <c r="D86" s="109" t="s">
        <v>200</v>
      </c>
      <c r="E86" s="29">
        <f t="shared" si="16"/>
        <v>4784.098130514989</v>
      </c>
      <c r="F86" s="15">
        <f t="shared" si="17"/>
        <v>4784</v>
      </c>
      <c r="O86" s="29">
        <f t="shared" si="18"/>
        <v>-6.3895797862961092E-3</v>
      </c>
      <c r="P86" s="30">
        <f t="shared" si="19"/>
        <v>28772.858</v>
      </c>
      <c r="Q86" s="29">
        <f t="shared" si="20"/>
        <v>4.0826729845443831E-5</v>
      </c>
      <c r="R86" s="101">
        <v>4.5414400003210176E-2</v>
      </c>
      <c r="S86" s="32"/>
      <c r="T86" s="29">
        <f t="shared" si="21"/>
        <v>0</v>
      </c>
      <c r="U86" s="29">
        <f>G86+R86</f>
        <v>4.5414400003210176E-2</v>
      </c>
      <c r="AC86" s="29">
        <v>6</v>
      </c>
      <c r="AE86" s="29" t="s">
        <v>57</v>
      </c>
      <c r="AH86" s="29" t="s">
        <v>59</v>
      </c>
    </row>
    <row r="87" spans="1:34">
      <c r="A87" s="17" t="s">
        <v>289</v>
      </c>
      <c r="B87" s="108" t="s">
        <v>89</v>
      </c>
      <c r="C87" s="109">
        <v>44852.491000000002</v>
      </c>
      <c r="D87" s="17" t="s">
        <v>246</v>
      </c>
      <c r="E87" s="29">
        <f t="shared" si="16"/>
        <v>7076.9728080996465</v>
      </c>
      <c r="F87" s="15">
        <f t="shared" si="17"/>
        <v>7077</v>
      </c>
      <c r="G87" s="29">
        <f>C87-(C$7+F87*C$8)</f>
        <v>-1.2584299998707138E-2</v>
      </c>
      <c r="H87" s="29">
        <f>G87</f>
        <v>-1.2584299998707138E-2</v>
      </c>
      <c r="I87" s="29"/>
      <c r="J87" s="29"/>
      <c r="K87" s="29"/>
      <c r="L87" s="29"/>
      <c r="N87" s="29"/>
      <c r="O87" s="29">
        <f t="shared" si="18"/>
        <v>-1.1803792651247603E-2</v>
      </c>
      <c r="P87" s="30">
        <f t="shared" si="19"/>
        <v>29833.991000000002</v>
      </c>
      <c r="Q87" s="29">
        <f t="shared" si="20"/>
        <v>6.0919171943831907E-7</v>
      </c>
      <c r="R87" s="4"/>
      <c r="S87" s="32">
        <v>0.1</v>
      </c>
      <c r="T87" s="29">
        <f t="shared" si="21"/>
        <v>6.0919171943831915E-8</v>
      </c>
      <c r="X87" s="17">
        <v>-4017</v>
      </c>
      <c r="Y87" s="16">
        <v>-1.0999999999999999E-2</v>
      </c>
      <c r="Z87" t="s">
        <v>249</v>
      </c>
      <c r="AA87" t="s">
        <v>252</v>
      </c>
    </row>
    <row r="88" spans="1:34">
      <c r="A88" s="17" t="s">
        <v>290</v>
      </c>
      <c r="B88" s="108" t="s">
        <v>89</v>
      </c>
      <c r="C88" s="109">
        <v>44881.648300000001</v>
      </c>
      <c r="D88" s="17" t="s">
        <v>74</v>
      </c>
      <c r="E88" s="29">
        <f t="shared" si="16"/>
        <v>7139.9753109308058</v>
      </c>
      <c r="F88" s="15">
        <f t="shared" si="17"/>
        <v>7140</v>
      </c>
      <c r="G88" s="29">
        <f>C88-(C$7+F88*C$8)</f>
        <v>-1.1425999997300096E-2</v>
      </c>
      <c r="H88" s="29"/>
      <c r="I88" s="29"/>
      <c r="J88" s="29"/>
      <c r="K88" s="29"/>
      <c r="L88" s="29"/>
      <c r="M88" s="29">
        <f>G88</f>
        <v>-1.1425999997300096E-2</v>
      </c>
      <c r="N88" s="29"/>
      <c r="O88" s="29">
        <f t="shared" si="18"/>
        <v>-1.1966751200464087E-2</v>
      </c>
      <c r="P88" s="30">
        <f t="shared" si="19"/>
        <v>29863.148300000001</v>
      </c>
      <c r="Q88" s="29">
        <f t="shared" si="20"/>
        <v>2.9241186372330451E-7</v>
      </c>
      <c r="R88" s="4"/>
      <c r="S88" s="32">
        <v>1</v>
      </c>
      <c r="T88" s="29">
        <f t="shared" si="21"/>
        <v>2.9241186372330451E-7</v>
      </c>
      <c r="X88" s="17">
        <v>-3954</v>
      </c>
      <c r="Y88" s="16">
        <v>-9.4999999999999998E-3</v>
      </c>
      <c r="Z88" t="s">
        <v>253</v>
      </c>
      <c r="AC88" t="s">
        <v>254</v>
      </c>
    </row>
    <row r="89" spans="1:34">
      <c r="A89" s="17" t="s">
        <v>291</v>
      </c>
      <c r="B89" s="108" t="s">
        <v>89</v>
      </c>
      <c r="C89" s="109">
        <v>44885.349000000002</v>
      </c>
      <c r="D89" s="17" t="s">
        <v>246</v>
      </c>
      <c r="E89" s="29">
        <f t="shared" si="16"/>
        <v>7147.9717084788426</v>
      </c>
      <c r="F89" s="15">
        <f t="shared" si="17"/>
        <v>7148</v>
      </c>
      <c r="G89" s="29">
        <f>C89-(C$7+F89*C$8)</f>
        <v>-1.3093199995637406E-2</v>
      </c>
      <c r="H89" s="29">
        <f>G89</f>
        <v>-1.3093199995637406E-2</v>
      </c>
      <c r="I89" s="29"/>
      <c r="J89" s="29"/>
      <c r="K89" s="29"/>
      <c r="L89" s="29"/>
      <c r="N89" s="29"/>
      <c r="O89" s="29">
        <f t="shared" si="18"/>
        <v>-1.1987498702978182E-2</v>
      </c>
      <c r="P89" s="30">
        <f t="shared" si="19"/>
        <v>29866.849000000002</v>
      </c>
      <c r="Q89" s="29">
        <f t="shared" si="20"/>
        <v>1.2225753485882787E-6</v>
      </c>
      <c r="R89" s="4"/>
      <c r="S89" s="32">
        <v>0.1</v>
      </c>
      <c r="T89" s="29">
        <f t="shared" si="21"/>
        <v>1.2225753485882787E-7</v>
      </c>
      <c r="X89" s="17">
        <v>-3946</v>
      </c>
      <c r="Y89" s="16">
        <v>-1.11E-2</v>
      </c>
      <c r="Z89" t="s">
        <v>255</v>
      </c>
      <c r="AB89" t="s">
        <v>252</v>
      </c>
    </row>
    <row r="90" spans="1:34">
      <c r="A90" s="17" t="s">
        <v>290</v>
      </c>
      <c r="B90" s="108" t="s">
        <v>89</v>
      </c>
      <c r="C90" s="109">
        <v>44886.7382</v>
      </c>
      <c r="D90" s="17" t="s">
        <v>74</v>
      </c>
      <c r="E90" s="29">
        <f t="shared" si="16"/>
        <v>7150.9734636802123</v>
      </c>
      <c r="F90" s="15">
        <f t="shared" si="17"/>
        <v>7151</v>
      </c>
      <c r="G90" s="29">
        <f>C90-(C$7+F90*C$8)</f>
        <v>-1.2280899994948413E-2</v>
      </c>
      <c r="H90" s="29"/>
      <c r="I90" s="29"/>
      <c r="J90" s="29"/>
      <c r="K90" s="29"/>
      <c r="L90" s="29"/>
      <c r="M90" s="29">
        <f>G90</f>
        <v>-1.2280899994948413E-2</v>
      </c>
      <c r="N90" s="29"/>
      <c r="O90" s="29">
        <f t="shared" si="18"/>
        <v>-1.1995282174277372E-2</v>
      </c>
      <c r="P90" s="30">
        <f t="shared" si="19"/>
        <v>29868.2382</v>
      </c>
      <c r="Q90" s="29">
        <f t="shared" si="20"/>
        <v>8.1577539484875341E-8</v>
      </c>
      <c r="R90" s="4"/>
      <c r="S90" s="32">
        <v>1</v>
      </c>
      <c r="T90" s="29">
        <f t="shared" si="21"/>
        <v>8.1577539484875341E-8</v>
      </c>
      <c r="X90" s="17">
        <v>-3943</v>
      </c>
      <c r="Y90" s="16">
        <v>-1.03E-2</v>
      </c>
      <c r="Z90" t="s">
        <v>253</v>
      </c>
      <c r="AC90" t="s">
        <v>254</v>
      </c>
    </row>
    <row r="91" spans="1:34">
      <c r="A91" s="17" t="s">
        <v>290</v>
      </c>
      <c r="B91" s="108" t="s">
        <v>89</v>
      </c>
      <c r="C91" s="109">
        <v>44898.7716</v>
      </c>
      <c r="D91" s="17" t="s">
        <v>74</v>
      </c>
      <c r="E91" s="29">
        <f t="shared" si="16"/>
        <v>7176.9749904871705</v>
      </c>
      <c r="F91" s="15">
        <f t="shared" si="17"/>
        <v>7177</v>
      </c>
      <c r="G91" s="29">
        <f>C91-(C$7+F91*C$8)</f>
        <v>-1.1574299998756032E-2</v>
      </c>
      <c r="H91" s="29"/>
      <c r="I91" s="29"/>
      <c r="J91" s="29"/>
      <c r="K91" s="29"/>
      <c r="L91" s="29"/>
      <c r="M91" s="29">
        <f>G91</f>
        <v>-1.1574299998756032E-2</v>
      </c>
      <c r="N91" s="29"/>
      <c r="O91" s="29">
        <f t="shared" si="18"/>
        <v>-1.2062811077771289E-2</v>
      </c>
      <c r="P91" s="30">
        <f t="shared" si="19"/>
        <v>29880.2716</v>
      </c>
      <c r="Q91" s="29">
        <f t="shared" si="20"/>
        <v>2.3864307432065031E-7</v>
      </c>
      <c r="R91" s="4"/>
      <c r="S91" s="32">
        <v>1</v>
      </c>
      <c r="T91" s="29">
        <f t="shared" si="21"/>
        <v>2.3864307432065031E-7</v>
      </c>
      <c r="X91" s="17">
        <v>-3917</v>
      </c>
      <c r="Y91" s="16">
        <v>-9.4000000000000004E-3</v>
      </c>
      <c r="Z91" t="s">
        <v>253</v>
      </c>
      <c r="AC91" t="s">
        <v>254</v>
      </c>
    </row>
    <row r="92" spans="1:34" s="29" customFormat="1">
      <c r="A92" s="131" t="s">
        <v>101</v>
      </c>
      <c r="B92" s="132" t="s">
        <v>89</v>
      </c>
      <c r="C92" s="131">
        <v>44899.218200000003</v>
      </c>
      <c r="D92" s="131">
        <v>1.4E-3</v>
      </c>
      <c r="E92" s="29">
        <f t="shared" si="16"/>
        <v>7177.9399947147422</v>
      </c>
      <c r="F92" s="15">
        <f t="shared" si="17"/>
        <v>7178</v>
      </c>
      <c r="O92" s="29">
        <f t="shared" si="18"/>
        <v>-1.2065410926990981E-2</v>
      </c>
      <c r="P92" s="30">
        <f t="shared" si="19"/>
        <v>29880.718200000003</v>
      </c>
      <c r="Q92" s="29">
        <f t="shared" si="20"/>
        <v>1.4557414083715337E-4</v>
      </c>
      <c r="R92" s="101">
        <v>-2.7770199994847644E-2</v>
      </c>
      <c r="S92" s="32"/>
      <c r="T92" s="29">
        <f t="shared" si="21"/>
        <v>0</v>
      </c>
      <c r="U92" s="29">
        <f>G92+R92</f>
        <v>-2.7770199994847644E-2</v>
      </c>
    </row>
    <row r="93" spans="1:34" s="29" customFormat="1">
      <c r="A93" s="131" t="s">
        <v>101</v>
      </c>
      <c r="B93" s="132" t="s">
        <v>90</v>
      </c>
      <c r="C93" s="131">
        <v>44908.260199999997</v>
      </c>
      <c r="D93" s="131">
        <v>1.1000000000000001E-3</v>
      </c>
      <c r="E93" s="29">
        <f t="shared" si="16"/>
        <v>7197.4777650363767</v>
      </c>
      <c r="F93" s="15">
        <f t="shared" si="17"/>
        <v>7197.5</v>
      </c>
      <c r="G93" s="29">
        <f t="shared" ref="G93:G124" si="22">C93-(C$7+F93*C$8)</f>
        <v>-1.0290250000252854E-2</v>
      </c>
      <c r="J93" s="29">
        <f>G93</f>
        <v>-1.0290250000252854E-2</v>
      </c>
      <c r="O93" s="29">
        <f t="shared" si="18"/>
        <v>-1.2116146239899189E-2</v>
      </c>
      <c r="P93" s="30">
        <f t="shared" si="19"/>
        <v>29889.760199999997</v>
      </c>
      <c r="Q93" s="29">
        <f t="shared" si="20"/>
        <v>3.3338970779546246E-6</v>
      </c>
      <c r="S93" s="32">
        <v>1</v>
      </c>
      <c r="T93" s="29">
        <f t="shared" si="21"/>
        <v>3.3338970779546246E-6</v>
      </c>
      <c r="U93" s="29">
        <f>G93+R93</f>
        <v>-1.0290250000252854E-2</v>
      </c>
    </row>
    <row r="94" spans="1:34">
      <c r="A94" s="17" t="s">
        <v>291</v>
      </c>
      <c r="B94" s="108" t="s">
        <v>89</v>
      </c>
      <c r="C94" s="109">
        <v>44929.309000000001</v>
      </c>
      <c r="D94" s="17" t="s">
        <v>246</v>
      </c>
      <c r="E94" s="29">
        <f t="shared" si="16"/>
        <v>7242.9595854241634</v>
      </c>
      <c r="F94" s="15">
        <f t="shared" si="17"/>
        <v>7243</v>
      </c>
      <c r="G94" s="29">
        <f t="shared" si="22"/>
        <v>-1.8703699999605305E-2</v>
      </c>
      <c r="H94" s="29">
        <f>G94</f>
        <v>-1.8703699999605305E-2</v>
      </c>
      <c r="I94" s="29"/>
      <c r="J94" s="29"/>
      <c r="K94" s="29"/>
      <c r="L94" s="29"/>
      <c r="N94" s="29"/>
      <c r="O94" s="29">
        <f t="shared" si="18"/>
        <v>-1.2234811647603863E-2</v>
      </c>
      <c r="P94" s="30">
        <f t="shared" si="19"/>
        <v>29910.809000000001</v>
      </c>
      <c r="Q94" s="29">
        <f t="shared" si="20"/>
        <v>4.1846516510659938E-5</v>
      </c>
      <c r="R94" s="4"/>
      <c r="S94" s="32">
        <v>0.1</v>
      </c>
      <c r="T94" s="29">
        <f t="shared" si="21"/>
        <v>4.184651651065994E-6</v>
      </c>
      <c r="X94" s="17">
        <v>-3851</v>
      </c>
      <c r="Y94" s="16">
        <v>-1.6199999999999999E-2</v>
      </c>
      <c r="Z94" t="s">
        <v>255</v>
      </c>
      <c r="AB94" t="s">
        <v>252</v>
      </c>
    </row>
    <row r="95" spans="1:34" s="29" customFormat="1">
      <c r="A95" s="131" t="s">
        <v>101</v>
      </c>
      <c r="B95" s="132" t="s">
        <v>90</v>
      </c>
      <c r="C95" s="131">
        <v>44934.176200000002</v>
      </c>
      <c r="D95" s="131">
        <v>2.0000000000000001E-4</v>
      </c>
      <c r="E95" s="29">
        <f t="shared" si="16"/>
        <v>7253.4765325276285</v>
      </c>
      <c r="F95" s="15">
        <f t="shared" si="17"/>
        <v>7253.5</v>
      </c>
      <c r="G95" s="29">
        <f t="shared" si="22"/>
        <v>-1.0860649999813177E-2</v>
      </c>
      <c r="J95" s="29">
        <f>G95</f>
        <v>-1.0860649999813177E-2</v>
      </c>
      <c r="O95" s="29">
        <f t="shared" si="18"/>
        <v>-1.2262252239718392E-2</v>
      </c>
      <c r="P95" s="30">
        <f t="shared" si="19"/>
        <v>29915.676200000002</v>
      </c>
      <c r="Q95" s="29">
        <f t="shared" si="20"/>
        <v>1.9644888389073175E-6</v>
      </c>
      <c r="S95" s="32">
        <v>1</v>
      </c>
      <c r="T95" s="29">
        <f t="shared" si="21"/>
        <v>1.9644888389073175E-6</v>
      </c>
      <c r="U95" s="29">
        <f>G95+R95</f>
        <v>-1.0860649999813177E-2</v>
      </c>
    </row>
    <row r="96" spans="1:34">
      <c r="A96" s="17" t="s">
        <v>290</v>
      </c>
      <c r="B96" s="108" t="s">
        <v>89</v>
      </c>
      <c r="C96" s="109">
        <v>44945.513599999998</v>
      </c>
      <c r="D96" s="17" t="s">
        <v>74</v>
      </c>
      <c r="E96" s="29">
        <f t="shared" si="16"/>
        <v>7277.974156642269</v>
      </c>
      <c r="F96" s="15">
        <f t="shared" si="17"/>
        <v>7278</v>
      </c>
      <c r="G96" s="29">
        <f t="shared" si="22"/>
        <v>-1.1960199997702148E-2</v>
      </c>
      <c r="H96" s="29"/>
      <c r="I96" s="29"/>
      <c r="J96" s="29"/>
      <c r="K96" s="29"/>
      <c r="L96" s="29"/>
      <c r="M96" s="29">
        <f t="shared" ref="M96:M103" si="23">G96</f>
        <v>-1.1960199997702148E-2</v>
      </c>
      <c r="N96" s="29"/>
      <c r="O96" s="29">
        <f t="shared" si="18"/>
        <v>-1.232636234440589E-2</v>
      </c>
      <c r="P96" s="30">
        <f t="shared" si="19"/>
        <v>29927.013599999998</v>
      </c>
      <c r="Q96" s="29">
        <f t="shared" si="20"/>
        <v>1.3407486414359125E-7</v>
      </c>
      <c r="R96" s="4"/>
      <c r="S96" s="32">
        <v>1</v>
      </c>
      <c r="T96" s="29">
        <f t="shared" si="21"/>
        <v>1.3407486414359125E-7</v>
      </c>
      <c r="X96" s="17">
        <v>-3816</v>
      </c>
      <c r="Y96" s="16">
        <v>-9.2999999999999992E-3</v>
      </c>
      <c r="Z96" t="s">
        <v>253</v>
      </c>
      <c r="AC96" t="s">
        <v>254</v>
      </c>
    </row>
    <row r="97" spans="1:22" s="29" customFormat="1">
      <c r="A97" s="131" t="s">
        <v>196</v>
      </c>
      <c r="B97" s="132"/>
      <c r="C97" s="131">
        <v>45197.506000000001</v>
      </c>
      <c r="D97" s="131" t="s">
        <v>198</v>
      </c>
      <c r="E97" s="29">
        <f t="shared" si="16"/>
        <v>7822.4742267595775</v>
      </c>
      <c r="F97" s="15">
        <f t="shared" si="17"/>
        <v>7822.5</v>
      </c>
      <c r="G97" s="29">
        <f t="shared" si="22"/>
        <v>-1.1927749997994397E-2</v>
      </c>
      <c r="M97" s="29">
        <f t="shared" si="23"/>
        <v>-1.1927749997994397E-2</v>
      </c>
      <c r="O97" s="29">
        <f t="shared" si="18"/>
        <v>-1.3780824246720372E-2</v>
      </c>
      <c r="P97" s="30">
        <f t="shared" si="19"/>
        <v>30179.006000000001</v>
      </c>
      <c r="Q97" s="29">
        <f t="shared" ref="Q97:Q128" si="24">(G97-O97)^2</f>
        <v>3.4338841712913375E-6</v>
      </c>
      <c r="S97" s="32">
        <v>1</v>
      </c>
      <c r="T97" s="29">
        <f t="shared" ref="T97:T114" si="25">+S97*Q97</f>
        <v>3.4338841712913375E-6</v>
      </c>
      <c r="V97" s="29">
        <f t="shared" ref="V97:V113" si="26">G97+R97</f>
        <v>-1.1927749997994397E-2</v>
      </c>
    </row>
    <row r="98" spans="1:22" s="29" customFormat="1">
      <c r="A98" s="131" t="s">
        <v>196</v>
      </c>
      <c r="B98" s="132"/>
      <c r="C98" s="131">
        <v>45198.432000000001</v>
      </c>
      <c r="D98" s="131" t="s">
        <v>198</v>
      </c>
      <c r="E98" s="29">
        <f t="shared" si="16"/>
        <v>7824.4751087898621</v>
      </c>
      <c r="F98" s="15">
        <f t="shared" si="17"/>
        <v>7824.5</v>
      </c>
      <c r="G98" s="29">
        <f t="shared" si="22"/>
        <v>-1.1519549996592104E-2</v>
      </c>
      <c r="M98" s="29">
        <f t="shared" si="23"/>
        <v>-1.1519549996592104E-2</v>
      </c>
      <c r="O98" s="29">
        <f t="shared" si="18"/>
        <v>-1.3786271214885643E-2</v>
      </c>
      <c r="P98" s="30">
        <f t="shared" si="19"/>
        <v>30179.932000000001</v>
      </c>
      <c r="Q98" s="29">
        <f t="shared" si="24"/>
        <v>5.138025081462145E-6</v>
      </c>
      <c r="S98" s="32">
        <v>1</v>
      </c>
      <c r="T98" s="29">
        <f t="shared" si="25"/>
        <v>5.138025081462145E-6</v>
      </c>
      <c r="V98" s="29">
        <f t="shared" si="26"/>
        <v>-1.1519549996592104E-2</v>
      </c>
    </row>
    <row r="99" spans="1:22" s="29" customFormat="1">
      <c r="A99" s="131" t="s">
        <v>196</v>
      </c>
      <c r="B99" s="132"/>
      <c r="C99" s="131">
        <v>45231.2889</v>
      </c>
      <c r="D99" s="131" t="s">
        <v>198</v>
      </c>
      <c r="E99" s="29">
        <f t="shared" si="16"/>
        <v>7895.4716323113516</v>
      </c>
      <c r="F99" s="15">
        <f t="shared" si="17"/>
        <v>7895.5</v>
      </c>
      <c r="G99" s="29">
        <f t="shared" si="22"/>
        <v>-1.3128450002113823E-2</v>
      </c>
      <c r="M99" s="29">
        <f t="shared" si="23"/>
        <v>-1.3128450002113823E-2</v>
      </c>
      <c r="O99" s="29">
        <f t="shared" si="18"/>
        <v>-1.3980134559593885E-2</v>
      </c>
      <c r="P99" s="30">
        <f t="shared" si="19"/>
        <v>30212.7889</v>
      </c>
      <c r="Q99" s="29">
        <f t="shared" si="24"/>
        <v>7.2536658545000943E-7</v>
      </c>
      <c r="S99" s="32">
        <v>1</v>
      </c>
      <c r="T99" s="29">
        <f t="shared" si="25"/>
        <v>7.2536658545000943E-7</v>
      </c>
      <c r="V99" s="29">
        <f t="shared" si="26"/>
        <v>-1.3128450002113823E-2</v>
      </c>
    </row>
    <row r="100" spans="1:22" s="29" customFormat="1">
      <c r="A100" s="131" t="s">
        <v>196</v>
      </c>
      <c r="B100" s="132"/>
      <c r="C100" s="131">
        <v>45231.521699999998</v>
      </c>
      <c r="D100" s="131" t="s">
        <v>198</v>
      </c>
      <c r="E100" s="29">
        <f t="shared" si="16"/>
        <v>7895.974661832568</v>
      </c>
      <c r="F100" s="15">
        <f t="shared" si="17"/>
        <v>7896</v>
      </c>
      <c r="G100" s="29">
        <f t="shared" si="22"/>
        <v>-1.1726400000043213E-2</v>
      </c>
      <c r="M100" s="29">
        <f t="shared" si="23"/>
        <v>-1.1726400000043213E-2</v>
      </c>
      <c r="O100" s="29">
        <f t="shared" si="18"/>
        <v>-1.398150321542688E-2</v>
      </c>
      <c r="P100" s="30">
        <f t="shared" si="19"/>
        <v>30213.021699999998</v>
      </c>
      <c r="Q100" s="29">
        <f t="shared" si="24"/>
        <v>5.0854905120337544E-6</v>
      </c>
      <c r="S100" s="32">
        <v>1</v>
      </c>
      <c r="T100" s="29">
        <f t="shared" si="25"/>
        <v>5.0854905120337544E-6</v>
      </c>
      <c r="V100" s="29">
        <f t="shared" si="26"/>
        <v>-1.1726400000043213E-2</v>
      </c>
    </row>
    <row r="101" spans="1:22" s="29" customFormat="1">
      <c r="A101" s="131" t="s">
        <v>196</v>
      </c>
      <c r="B101" s="132"/>
      <c r="C101" s="131">
        <v>45233.370999999999</v>
      </c>
      <c r="D101" s="131" t="s">
        <v>198</v>
      </c>
      <c r="E101" s="29">
        <f t="shared" si="16"/>
        <v>7899.9705917878719</v>
      </c>
      <c r="F101" s="15">
        <f t="shared" si="17"/>
        <v>7900</v>
      </c>
      <c r="G101" s="29">
        <f t="shared" si="22"/>
        <v>-1.3610000001790468E-2</v>
      </c>
      <c r="M101" s="29">
        <f t="shared" si="23"/>
        <v>-1.3610000001790468E-2</v>
      </c>
      <c r="O101" s="29">
        <f t="shared" si="18"/>
        <v>-1.3992454184557981E-2</v>
      </c>
      <c r="P101" s="30">
        <f t="shared" si="19"/>
        <v>30214.870999999999</v>
      </c>
      <c r="Q101" s="29">
        <f t="shared" si="24"/>
        <v>1.4627120191636682E-7</v>
      </c>
      <c r="S101" s="32">
        <v>1</v>
      </c>
      <c r="T101" s="29">
        <f t="shared" si="25"/>
        <v>1.4627120191636682E-7</v>
      </c>
      <c r="V101" s="29">
        <f t="shared" si="26"/>
        <v>-1.3610000001790468E-2</v>
      </c>
    </row>
    <row r="102" spans="1:22" s="29" customFormat="1">
      <c r="A102" s="131" t="s">
        <v>196</v>
      </c>
      <c r="B102" s="132"/>
      <c r="C102" s="131">
        <v>45234.298600000002</v>
      </c>
      <c r="D102" s="131" t="s">
        <v>198</v>
      </c>
      <c r="E102" s="29">
        <f t="shared" si="16"/>
        <v>7901.9749310657317</v>
      </c>
      <c r="F102" s="15">
        <f t="shared" si="17"/>
        <v>7902</v>
      </c>
      <c r="G102" s="29">
        <f t="shared" si="22"/>
        <v>-1.1601799997151829E-2</v>
      </c>
      <c r="M102" s="29">
        <f t="shared" si="23"/>
        <v>-1.1601799997151829E-2</v>
      </c>
      <c r="O102" s="29">
        <f t="shared" si="18"/>
        <v>-1.3997930817434948E-2</v>
      </c>
      <c r="P102" s="30">
        <f t="shared" si="19"/>
        <v>30215.798600000002</v>
      </c>
      <c r="Q102" s="29">
        <f t="shared" si="24"/>
        <v>5.7414429079106524E-6</v>
      </c>
      <c r="S102" s="32">
        <v>1</v>
      </c>
      <c r="T102" s="29">
        <f t="shared" si="25"/>
        <v>5.7414429079106524E-6</v>
      </c>
      <c r="V102" s="29">
        <f t="shared" si="26"/>
        <v>-1.1601799997151829E-2</v>
      </c>
    </row>
    <row r="103" spans="1:22" s="29" customFormat="1">
      <c r="A103" s="131" t="s">
        <v>196</v>
      </c>
      <c r="B103" s="132"/>
      <c r="C103" s="131">
        <v>45257.438000000002</v>
      </c>
      <c r="D103" s="131" t="s">
        <v>198</v>
      </c>
      <c r="E103" s="29">
        <f t="shared" si="16"/>
        <v>7951.9740775577384</v>
      </c>
      <c r="F103" s="15">
        <f t="shared" si="17"/>
        <v>7952</v>
      </c>
      <c r="G103" s="29">
        <f t="shared" si="22"/>
        <v>-1.1996799999906216E-2</v>
      </c>
      <c r="M103" s="29">
        <f t="shared" si="23"/>
        <v>-1.1996799999906216E-2</v>
      </c>
      <c r="O103" s="29">
        <f t="shared" si="18"/>
        <v>-1.413509544016698E-2</v>
      </c>
      <c r="P103" s="30">
        <f t="shared" si="19"/>
        <v>30238.938000000002</v>
      </c>
      <c r="Q103" s="29">
        <f t="shared" si="24"/>
        <v>4.5723073898399736E-6</v>
      </c>
      <c r="S103" s="32">
        <v>1</v>
      </c>
      <c r="T103" s="29">
        <f t="shared" si="25"/>
        <v>4.5723073898399736E-6</v>
      </c>
      <c r="V103" s="29">
        <f t="shared" si="26"/>
        <v>-1.1996799999906216E-2</v>
      </c>
    </row>
    <row r="104" spans="1:22" s="29" customFormat="1">
      <c r="A104" s="131" t="s">
        <v>97</v>
      </c>
      <c r="B104" s="132" t="s">
        <v>90</v>
      </c>
      <c r="C104" s="131">
        <v>45274.33</v>
      </c>
      <c r="D104" s="131"/>
      <c r="E104" s="29">
        <f t="shared" si="16"/>
        <v>7988.4739687624788</v>
      </c>
      <c r="F104" s="15">
        <f t="shared" si="17"/>
        <v>7988.5</v>
      </c>
      <c r="G104" s="29">
        <f t="shared" si="22"/>
        <v>-1.2047149997670203E-2</v>
      </c>
      <c r="J104" s="29">
        <f t="shared" ref="J104:J121" si="27">G104</f>
        <v>-1.2047149997670203E-2</v>
      </c>
      <c r="O104" s="29">
        <f t="shared" si="18"/>
        <v>-1.4235527740280732E-2</v>
      </c>
      <c r="P104" s="30">
        <f t="shared" si="19"/>
        <v>30255.83</v>
      </c>
      <c r="Q104" s="29">
        <f t="shared" si="24"/>
        <v>4.7889971443531535E-6</v>
      </c>
      <c r="S104" s="32">
        <v>1</v>
      </c>
      <c r="T104" s="29">
        <f t="shared" si="25"/>
        <v>4.7889971443531535E-6</v>
      </c>
      <c r="V104" s="29">
        <f t="shared" si="26"/>
        <v>-1.2047149997670203E-2</v>
      </c>
    </row>
    <row r="105" spans="1:22" s="29" customFormat="1">
      <c r="A105" s="131" t="s">
        <v>97</v>
      </c>
      <c r="B105" s="132" t="s">
        <v>27</v>
      </c>
      <c r="C105" s="131">
        <v>45294.459799999997</v>
      </c>
      <c r="D105" s="131"/>
      <c r="E105" s="29">
        <f t="shared" si="16"/>
        <v>8031.9700325780723</v>
      </c>
      <c r="F105" s="15">
        <f t="shared" si="17"/>
        <v>8032</v>
      </c>
      <c r="G105" s="29">
        <f t="shared" si="22"/>
        <v>-1.3868800000636838E-2</v>
      </c>
      <c r="J105" s="29">
        <f t="shared" si="27"/>
        <v>-1.3868800000636838E-2</v>
      </c>
      <c r="O105" s="29">
        <f t="shared" si="18"/>
        <v>-1.4355554039769351E-2</v>
      </c>
      <c r="P105" s="30">
        <f t="shared" si="19"/>
        <v>30275.959799999997</v>
      </c>
      <c r="Q105" s="29">
        <f t="shared" si="24"/>
        <v>2.3692949461181519E-7</v>
      </c>
      <c r="S105" s="32">
        <v>1</v>
      </c>
      <c r="T105" s="29">
        <f t="shared" si="25"/>
        <v>2.3692949461181519E-7</v>
      </c>
      <c r="V105" s="29">
        <f t="shared" si="26"/>
        <v>-1.3868800000636838E-2</v>
      </c>
    </row>
    <row r="106" spans="1:22" s="29" customFormat="1">
      <c r="A106" s="131" t="s">
        <v>95</v>
      </c>
      <c r="B106" s="132" t="s">
        <v>90</v>
      </c>
      <c r="C106" s="131">
        <v>45546.453099999999</v>
      </c>
      <c r="D106" s="131"/>
      <c r="E106" s="29">
        <f t="shared" si="16"/>
        <v>8576.4720473971356</v>
      </c>
      <c r="F106" s="15">
        <f t="shared" si="17"/>
        <v>8576.5</v>
      </c>
      <c r="G106" s="29">
        <f t="shared" si="22"/>
        <v>-1.2936350001837127E-2</v>
      </c>
      <c r="J106" s="29">
        <f t="shared" si="27"/>
        <v>-1.2936350001837127E-2</v>
      </c>
      <c r="O106" s="29">
        <f t="shared" si="18"/>
        <v>-1.5888589725189178E-2</v>
      </c>
      <c r="P106" s="30">
        <f t="shared" si="19"/>
        <v>30527.953099999999</v>
      </c>
      <c r="Q106" s="29">
        <f t="shared" si="24"/>
        <v>8.7157193841377922E-6</v>
      </c>
      <c r="S106" s="32">
        <v>1</v>
      </c>
      <c r="T106" s="29">
        <f t="shared" si="25"/>
        <v>8.7157193841377922E-6</v>
      </c>
      <c r="V106" s="29">
        <f t="shared" si="26"/>
        <v>-1.2936350001837127E-2</v>
      </c>
    </row>
    <row r="107" spans="1:22">
      <c r="A107" s="131" t="s">
        <v>96</v>
      </c>
      <c r="B107" s="132" t="s">
        <v>239</v>
      </c>
      <c r="C107" s="131">
        <v>45608.698199999999</v>
      </c>
      <c r="D107" s="131">
        <v>6.7000000000000002E-3</v>
      </c>
      <c r="E107" s="29">
        <f t="shared" si="16"/>
        <v>8710.9699977895234</v>
      </c>
      <c r="F107" s="15">
        <f t="shared" si="17"/>
        <v>8711</v>
      </c>
      <c r="G107" s="29">
        <f t="shared" si="22"/>
        <v>-1.3884899999538902E-2</v>
      </c>
      <c r="H107" s="29"/>
      <c r="I107" s="29"/>
      <c r="J107" s="29">
        <f t="shared" si="27"/>
        <v>-1.3884899999538902E-2</v>
      </c>
      <c r="L107" s="29"/>
      <c r="M107" s="29"/>
      <c r="N107" s="29"/>
      <c r="O107" s="29">
        <f t="shared" si="18"/>
        <v>-1.6276012647394044E-2</v>
      </c>
      <c r="P107" s="30">
        <f t="shared" si="19"/>
        <v>30590.198199999999</v>
      </c>
      <c r="Q107" s="29">
        <f t="shared" si="24"/>
        <v>5.7174196947328277E-6</v>
      </c>
      <c r="S107" s="32">
        <v>0.2</v>
      </c>
      <c r="T107" s="29">
        <f t="shared" si="25"/>
        <v>1.1434839389465656E-6</v>
      </c>
      <c r="V107" s="29">
        <f t="shared" si="26"/>
        <v>-1.3884899999538902E-2</v>
      </c>
    </row>
    <row r="108" spans="1:22">
      <c r="A108" s="131" t="s">
        <v>96</v>
      </c>
      <c r="B108" s="132" t="s">
        <v>239</v>
      </c>
      <c r="C108" s="131">
        <v>45608.6993</v>
      </c>
      <c r="D108" s="131">
        <v>4.7999999999999996E-3</v>
      </c>
      <c r="E108" s="29">
        <f t="shared" si="16"/>
        <v>8710.97237464723</v>
      </c>
      <c r="F108" s="15">
        <f t="shared" si="17"/>
        <v>8711</v>
      </c>
      <c r="G108" s="29">
        <f t="shared" si="22"/>
        <v>-1.2784899998223409E-2</v>
      </c>
      <c r="H108" s="29"/>
      <c r="I108" s="29"/>
      <c r="J108" s="29">
        <f t="shared" si="27"/>
        <v>-1.2784899998223409E-2</v>
      </c>
      <c r="L108" s="29"/>
      <c r="M108" s="29"/>
      <c r="N108" s="29"/>
      <c r="O108" s="29">
        <f t="shared" si="18"/>
        <v>-1.6276012647394044E-2</v>
      </c>
      <c r="P108" s="30">
        <f t="shared" si="19"/>
        <v>30590.1993</v>
      </c>
      <c r="Q108" s="29">
        <f t="shared" si="24"/>
        <v>1.218786752919921E-5</v>
      </c>
      <c r="S108" s="32">
        <v>0.2</v>
      </c>
      <c r="T108" s="29">
        <f t="shared" si="25"/>
        <v>2.4375735058398422E-6</v>
      </c>
      <c r="V108" s="29">
        <f t="shared" si="26"/>
        <v>-1.2784899998223409E-2</v>
      </c>
    </row>
    <row r="109" spans="1:22">
      <c r="A109" s="131" t="s">
        <v>96</v>
      </c>
      <c r="B109" s="132" t="s">
        <v>239</v>
      </c>
      <c r="C109" s="131">
        <v>45620.728649999997</v>
      </c>
      <c r="D109" s="131">
        <v>2.7000000000000001E-3</v>
      </c>
      <c r="E109" s="29">
        <f t="shared" si="16"/>
        <v>8736.9651502962734</v>
      </c>
      <c r="F109" s="15">
        <f t="shared" si="17"/>
        <v>8737</v>
      </c>
      <c r="G109" s="29">
        <f t="shared" si="22"/>
        <v>-1.612829999794485E-2</v>
      </c>
      <c r="H109" s="29"/>
      <c r="I109" s="29"/>
      <c r="J109" s="29">
        <f t="shared" si="27"/>
        <v>-1.612829999794485E-2</v>
      </c>
      <c r="L109" s="29"/>
      <c r="M109" s="29"/>
      <c r="N109" s="29"/>
      <c r="O109" s="29">
        <f t="shared" si="18"/>
        <v>-1.6351304136090733E-2</v>
      </c>
      <c r="P109" s="30">
        <f t="shared" si="19"/>
        <v>30602.228649999997</v>
      </c>
      <c r="Q109" s="29">
        <f t="shared" si="24"/>
        <v>4.9730845630187845E-8</v>
      </c>
      <c r="S109" s="32">
        <v>0.5</v>
      </c>
      <c r="T109" s="29">
        <f t="shared" si="25"/>
        <v>2.4865422815093922E-8</v>
      </c>
      <c r="V109" s="29">
        <f t="shared" si="26"/>
        <v>-1.612829999794485E-2</v>
      </c>
    </row>
    <row r="110" spans="1:22">
      <c r="A110" s="131" t="s">
        <v>96</v>
      </c>
      <c r="B110" s="132" t="s">
        <v>239</v>
      </c>
      <c r="C110" s="131">
        <v>45620.729950000001</v>
      </c>
      <c r="D110" s="131">
        <v>4.1000000000000003E-3</v>
      </c>
      <c r="E110" s="29">
        <f t="shared" si="16"/>
        <v>8736.9679593099299</v>
      </c>
      <c r="F110" s="15">
        <f t="shared" si="17"/>
        <v>8737</v>
      </c>
      <c r="G110" s="29">
        <f t="shared" si="22"/>
        <v>-1.4828299994405825E-2</v>
      </c>
      <c r="H110" s="29"/>
      <c r="I110" s="29"/>
      <c r="J110" s="29">
        <f t="shared" si="27"/>
        <v>-1.4828299994405825E-2</v>
      </c>
      <c r="L110" s="29"/>
      <c r="M110" s="29"/>
      <c r="N110" s="29"/>
      <c r="O110" s="29">
        <f t="shared" si="18"/>
        <v>-1.6351304136090733E-2</v>
      </c>
      <c r="P110" s="30">
        <f t="shared" si="19"/>
        <v>30602.229950000001</v>
      </c>
      <c r="Q110" s="29">
        <f t="shared" si="24"/>
        <v>2.319541615589384E-6</v>
      </c>
      <c r="S110" s="32">
        <v>0.2</v>
      </c>
      <c r="T110" s="29">
        <f t="shared" si="25"/>
        <v>4.6390832311787684E-7</v>
      </c>
      <c r="V110" s="29">
        <f t="shared" si="26"/>
        <v>-1.4828299994405825E-2</v>
      </c>
    </row>
    <row r="111" spans="1:22">
      <c r="A111" s="131" t="s">
        <v>96</v>
      </c>
      <c r="B111" s="132" t="s">
        <v>239</v>
      </c>
      <c r="C111" s="131">
        <v>45620.733500000002</v>
      </c>
      <c r="D111" s="131">
        <v>6.7000000000000002E-3</v>
      </c>
      <c r="E111" s="29">
        <f t="shared" si="16"/>
        <v>8736.9756300779754</v>
      </c>
      <c r="F111" s="15">
        <f t="shared" si="17"/>
        <v>8737</v>
      </c>
      <c r="G111" s="29">
        <f t="shared" si="22"/>
        <v>-1.1278299993136898E-2</v>
      </c>
      <c r="H111" s="29"/>
      <c r="I111" s="29"/>
      <c r="J111" s="29">
        <f t="shared" si="27"/>
        <v>-1.1278299993136898E-2</v>
      </c>
      <c r="L111" s="29"/>
      <c r="M111" s="29"/>
      <c r="N111" s="29"/>
      <c r="O111" s="29">
        <f t="shared" si="18"/>
        <v>-1.6351304136090733E-2</v>
      </c>
      <c r="P111" s="30">
        <f t="shared" si="19"/>
        <v>30602.233500000002</v>
      </c>
      <c r="Q111" s="29">
        <f t="shared" si="24"/>
        <v>2.5735371034426778E-5</v>
      </c>
      <c r="S111" s="32">
        <v>0.2</v>
      </c>
      <c r="T111" s="29">
        <f t="shared" si="25"/>
        <v>5.1470742068853562E-6</v>
      </c>
      <c r="V111" s="29">
        <f t="shared" si="26"/>
        <v>-1.1278299993136898E-2</v>
      </c>
    </row>
    <row r="112" spans="1:22">
      <c r="A112" s="131" t="s">
        <v>96</v>
      </c>
      <c r="B112" s="132" t="s">
        <v>239</v>
      </c>
      <c r="C112" s="131">
        <v>45654.7405</v>
      </c>
      <c r="D112" s="131">
        <v>2.8E-3</v>
      </c>
      <c r="E112" s="29">
        <f t="shared" si="16"/>
        <v>8810.4572663673152</v>
      </c>
      <c r="F112" s="15">
        <f t="shared" si="17"/>
        <v>8810.5</v>
      </c>
      <c r="G112" s="29">
        <f t="shared" si="22"/>
        <v>-1.9776950000959914E-2</v>
      </c>
      <c r="H112" s="29"/>
      <c r="I112" s="29"/>
      <c r="J112" s="29">
        <f t="shared" si="27"/>
        <v>-1.9776950000959914E-2</v>
      </c>
      <c r="L112" s="29"/>
      <c r="M112" s="29"/>
      <c r="N112" s="29"/>
      <c r="O112" s="29">
        <f t="shared" si="18"/>
        <v>-1.6564847207024634E-2</v>
      </c>
      <c r="P112" s="30">
        <f t="shared" si="19"/>
        <v>30636.2405</v>
      </c>
      <c r="Q112" s="29">
        <f t="shared" si="24"/>
        <v>1.0317604358806833E-5</v>
      </c>
      <c r="S112" s="32">
        <v>0.4</v>
      </c>
      <c r="T112" s="29">
        <f t="shared" si="25"/>
        <v>4.1270417435227336E-6</v>
      </c>
      <c r="V112" s="29">
        <f t="shared" si="26"/>
        <v>-1.9776950000959914E-2</v>
      </c>
    </row>
    <row r="113" spans="1:29">
      <c r="A113" s="131" t="s">
        <v>96</v>
      </c>
      <c r="B113" s="132" t="s">
        <v>239</v>
      </c>
      <c r="C113" s="131">
        <v>45654.743349999997</v>
      </c>
      <c r="D113" s="131">
        <v>1.8E-3</v>
      </c>
      <c r="E113" s="29">
        <f t="shared" si="16"/>
        <v>8810.4634245895413</v>
      </c>
      <c r="F113" s="15">
        <f t="shared" si="17"/>
        <v>8810.5</v>
      </c>
      <c r="G113" s="29">
        <f t="shared" si="22"/>
        <v>-1.6926950003835373E-2</v>
      </c>
      <c r="H113" s="29"/>
      <c r="I113" s="29"/>
      <c r="J113" s="29">
        <f t="shared" si="27"/>
        <v>-1.6926950003835373E-2</v>
      </c>
      <c r="L113" s="29"/>
      <c r="M113" s="29"/>
      <c r="N113" s="29"/>
      <c r="O113" s="29">
        <f t="shared" si="18"/>
        <v>-1.6564847207024634E-2</v>
      </c>
      <c r="P113" s="30">
        <f t="shared" si="19"/>
        <v>30636.243349999997</v>
      </c>
      <c r="Q113" s="29">
        <f t="shared" si="24"/>
        <v>1.3111843545815897E-7</v>
      </c>
      <c r="S113" s="32">
        <v>0.4</v>
      </c>
      <c r="T113" s="29">
        <f t="shared" si="25"/>
        <v>5.2447374183263592E-8</v>
      </c>
      <c r="V113" s="29">
        <f t="shared" si="26"/>
        <v>-1.6926950003835373E-2</v>
      </c>
    </row>
    <row r="114" spans="1:29">
      <c r="A114" s="17" t="s">
        <v>292</v>
      </c>
      <c r="B114" s="108" t="s">
        <v>89</v>
      </c>
      <c r="C114" s="109">
        <v>45991.421399999999</v>
      </c>
      <c r="D114" s="17" t="s">
        <v>246</v>
      </c>
      <c r="E114" s="29">
        <f t="shared" si="16"/>
        <v>9537.9505306766987</v>
      </c>
      <c r="F114" s="15">
        <f t="shared" si="17"/>
        <v>9538</v>
      </c>
      <c r="G114" s="29">
        <f t="shared" si="22"/>
        <v>-2.2894200003065635E-2</v>
      </c>
      <c r="H114" s="29"/>
      <c r="I114" s="29"/>
      <c r="J114" s="29">
        <f t="shared" si="27"/>
        <v>-2.2894200003065635E-2</v>
      </c>
      <c r="L114" s="29"/>
      <c r="M114" s="29"/>
      <c r="N114" s="29"/>
      <c r="O114" s="29">
        <f t="shared" si="18"/>
        <v>-1.873425052736017E-2</v>
      </c>
      <c r="P114" s="30">
        <f t="shared" si="19"/>
        <v>30972.921399999999</v>
      </c>
      <c r="Q114" s="29">
        <f t="shared" si="24"/>
        <v>1.7305179640422168E-5</v>
      </c>
      <c r="R114" s="4"/>
      <c r="S114" s="32">
        <v>0.1</v>
      </c>
      <c r="T114" s="29">
        <f t="shared" si="25"/>
        <v>1.7305179640422169E-6</v>
      </c>
      <c r="X114" s="17">
        <v>-1556</v>
      </c>
      <c r="Y114" s="16">
        <v>-8.9999999999999993E-3</v>
      </c>
      <c r="Z114" t="s">
        <v>256</v>
      </c>
      <c r="AB114" t="s">
        <v>257</v>
      </c>
    </row>
    <row r="115" spans="1:29" s="29" customFormat="1">
      <c r="A115" s="17" t="s">
        <v>95</v>
      </c>
      <c r="B115" s="108"/>
      <c r="C115" s="109">
        <v>45994.438000000002</v>
      </c>
      <c r="D115" s="109"/>
      <c r="E115" s="29">
        <f t="shared" si="16"/>
        <v>9544.4687388112197</v>
      </c>
      <c r="F115" s="15">
        <f t="shared" si="17"/>
        <v>9544.5</v>
      </c>
      <c r="G115" s="29">
        <f t="shared" si="22"/>
        <v>-1.446754999778932E-2</v>
      </c>
      <c r="J115" s="29">
        <f t="shared" si="27"/>
        <v>-1.446754999778932E-2</v>
      </c>
      <c r="K115"/>
      <c r="O115" s="29">
        <f t="shared" si="18"/>
        <v>-1.8754090061835135E-2</v>
      </c>
      <c r="P115" s="30">
        <f t="shared" si="19"/>
        <v>30975.938000000002</v>
      </c>
      <c r="Q115" s="29">
        <f t="shared" si="24"/>
        <v>1.8374425720669906E-5</v>
      </c>
      <c r="S115" s="32">
        <v>1</v>
      </c>
      <c r="T115" s="29">
        <f t="shared" ref="T115:T138" si="28">+S115*Q115</f>
        <v>1.8374425720669906E-5</v>
      </c>
      <c r="V115" s="29">
        <f>G115+R115</f>
        <v>-1.446754999778932E-2</v>
      </c>
    </row>
    <row r="116" spans="1:29" s="29" customFormat="1">
      <c r="A116" s="17" t="s">
        <v>92</v>
      </c>
      <c r="B116" s="108"/>
      <c r="C116" s="109">
        <v>46289.464899999999</v>
      </c>
      <c r="D116" s="109"/>
      <c r="E116" s="29">
        <f t="shared" si="16"/>
        <v>10181.956884233417</v>
      </c>
      <c r="F116" s="15">
        <f t="shared" si="17"/>
        <v>10182</v>
      </c>
      <c r="G116" s="29">
        <f t="shared" si="22"/>
        <v>-1.9953800001530908E-2</v>
      </c>
      <c r="J116" s="29">
        <f t="shared" si="27"/>
        <v>-1.9953800001530908E-2</v>
      </c>
      <c r="K116"/>
      <c r="O116" s="29">
        <f t="shared" si="18"/>
        <v>-2.0739177162893245E-2</v>
      </c>
      <c r="P116" s="30">
        <f t="shared" si="19"/>
        <v>31270.964899999999</v>
      </c>
      <c r="Q116" s="29">
        <f t="shared" si="24"/>
        <v>6.1681728558956234E-7</v>
      </c>
      <c r="S116" s="32">
        <v>1</v>
      </c>
      <c r="T116" s="29">
        <f t="shared" si="28"/>
        <v>6.1681728558956234E-7</v>
      </c>
      <c r="V116" s="29">
        <f>G116+R116</f>
        <v>-1.9953800001530908E-2</v>
      </c>
    </row>
    <row r="117" spans="1:29" s="29" customFormat="1">
      <c r="A117" s="17" t="s">
        <v>92</v>
      </c>
      <c r="B117" s="108"/>
      <c r="C117" s="109">
        <v>46712.458180000001</v>
      </c>
      <c r="D117" s="109"/>
      <c r="E117" s="29">
        <f t="shared" ref="E117:E148" si="29">(C117-C$7)/C$8</f>
        <v>11095.952189723381</v>
      </c>
      <c r="F117" s="15">
        <f t="shared" ref="F117:F148" si="30">ROUND(2*E117,0)/2</f>
        <v>11096</v>
      </c>
      <c r="G117" s="29">
        <f t="shared" si="22"/>
        <v>-2.2126399999251589E-2</v>
      </c>
      <c r="J117" s="29">
        <f t="shared" si="27"/>
        <v>-2.2126399999251589E-2</v>
      </c>
      <c r="K117"/>
      <c r="O117" s="29">
        <f t="shared" ref="O117:O148" si="31">+D$11+D$12*F117+D$13*F117^2</f>
        <v>-2.3720946066974669E-2</v>
      </c>
      <c r="P117" s="30">
        <f t="shared" ref="P117:P148" si="32">C117-15018.5</f>
        <v>31693.958180000001</v>
      </c>
      <c r="Q117" s="29">
        <f t="shared" si="24"/>
        <v>2.5425771620911352E-6</v>
      </c>
      <c r="S117" s="32">
        <v>1</v>
      </c>
      <c r="T117" s="29">
        <f t="shared" si="28"/>
        <v>2.5425771620911352E-6</v>
      </c>
      <c r="V117" s="29">
        <f>G117+R117</f>
        <v>-2.2126399999251589E-2</v>
      </c>
    </row>
    <row r="118" spans="1:29">
      <c r="A118" s="17" t="s">
        <v>293</v>
      </c>
      <c r="B118" s="108" t="s">
        <v>89</v>
      </c>
      <c r="C118" s="109">
        <v>46712.458200000001</v>
      </c>
      <c r="D118" s="17" t="s">
        <v>59</v>
      </c>
      <c r="E118" s="29">
        <f t="shared" si="29"/>
        <v>11095.952232938975</v>
      </c>
      <c r="F118" s="15">
        <f t="shared" si="30"/>
        <v>11096</v>
      </c>
      <c r="G118" s="29">
        <f t="shared" si="22"/>
        <v>-2.2106399999756832E-2</v>
      </c>
      <c r="H118" s="29"/>
      <c r="I118" s="29"/>
      <c r="J118" s="29">
        <f t="shared" si="27"/>
        <v>-2.2106399999756832E-2</v>
      </c>
      <c r="L118" s="29"/>
      <c r="M118" s="29"/>
      <c r="N118" s="29"/>
      <c r="O118" s="29">
        <f t="shared" si="31"/>
        <v>-2.3720946066974669E-2</v>
      </c>
      <c r="P118" s="30">
        <f t="shared" si="32"/>
        <v>31693.958200000001</v>
      </c>
      <c r="Q118" s="29">
        <f t="shared" si="24"/>
        <v>2.6067590031685839E-6</v>
      </c>
      <c r="R118" s="4"/>
      <c r="S118" s="32">
        <v>1</v>
      </c>
      <c r="T118" s="29">
        <f t="shared" si="28"/>
        <v>2.6067590031685839E-6</v>
      </c>
      <c r="X118" s="17">
        <v>2</v>
      </c>
      <c r="Y118" s="16">
        <v>-4.0000000000000002E-4</v>
      </c>
      <c r="Z118" t="s">
        <v>259</v>
      </c>
      <c r="AC118" t="s">
        <v>260</v>
      </c>
    </row>
    <row r="119" spans="1:29" s="29" customFormat="1">
      <c r="A119" s="17" t="s">
        <v>92</v>
      </c>
      <c r="B119" s="108"/>
      <c r="C119" s="109">
        <v>46712.459360000001</v>
      </c>
      <c r="D119" s="109"/>
      <c r="E119" s="29">
        <f t="shared" si="29"/>
        <v>11095.954739443461</v>
      </c>
      <c r="F119" s="15">
        <f t="shared" si="30"/>
        <v>11096</v>
      </c>
      <c r="G119" s="29">
        <f t="shared" si="22"/>
        <v>-2.0946399999957066E-2</v>
      </c>
      <c r="J119" s="29">
        <f t="shared" si="27"/>
        <v>-2.0946399999957066E-2</v>
      </c>
      <c r="K119"/>
      <c r="O119" s="29">
        <f t="shared" si="31"/>
        <v>-2.3720946066974669E-2</v>
      </c>
      <c r="P119" s="30">
        <f t="shared" si="32"/>
        <v>31693.959360000001</v>
      </c>
      <c r="Q119" s="29">
        <f t="shared" si="24"/>
        <v>7.6981058780028473E-6</v>
      </c>
      <c r="S119" s="32">
        <v>1</v>
      </c>
      <c r="T119" s="29">
        <f t="shared" si="28"/>
        <v>7.6981058780028473E-6</v>
      </c>
      <c r="V119" s="29">
        <f>G119+R119</f>
        <v>-2.0946399999957066E-2</v>
      </c>
    </row>
    <row r="120" spans="1:29" s="29" customFormat="1">
      <c r="A120" s="17" t="s">
        <v>93</v>
      </c>
      <c r="B120" s="108"/>
      <c r="C120" s="109">
        <v>46712.4594</v>
      </c>
      <c r="D120" s="109"/>
      <c r="E120" s="29">
        <f t="shared" si="29"/>
        <v>11095.954825874649</v>
      </c>
      <c r="F120" s="15">
        <f t="shared" si="30"/>
        <v>11096</v>
      </c>
      <c r="G120" s="29">
        <f t="shared" si="22"/>
        <v>-2.0906400000967551E-2</v>
      </c>
      <c r="J120" s="29">
        <f t="shared" si="27"/>
        <v>-2.0906400000967551E-2</v>
      </c>
      <c r="O120" s="29">
        <f t="shared" si="31"/>
        <v>-2.3720946066974669E-2</v>
      </c>
      <c r="P120" s="30">
        <f t="shared" si="32"/>
        <v>31693.9594</v>
      </c>
      <c r="Q120" s="29">
        <f t="shared" si="24"/>
        <v>7.921669557676141E-6</v>
      </c>
      <c r="S120" s="32">
        <v>1</v>
      </c>
      <c r="T120" s="29">
        <f t="shared" si="28"/>
        <v>7.921669557676141E-6</v>
      </c>
      <c r="V120" s="29">
        <f>G120+R120</f>
        <v>-2.0906400000967551E-2</v>
      </c>
    </row>
    <row r="121" spans="1:29" s="29" customFormat="1">
      <c r="A121" s="17" t="s">
        <v>92</v>
      </c>
      <c r="B121" s="108"/>
      <c r="C121" s="109">
        <v>46714.309800000003</v>
      </c>
      <c r="D121" s="109"/>
      <c r="E121" s="29">
        <f t="shared" si="29"/>
        <v>11099.953132687659</v>
      </c>
      <c r="F121" s="15">
        <f t="shared" si="30"/>
        <v>11100</v>
      </c>
      <c r="G121" s="29">
        <f t="shared" si="22"/>
        <v>-2.1689999994123355E-2</v>
      </c>
      <c r="J121" s="29">
        <f t="shared" si="27"/>
        <v>-2.1689999994123355E-2</v>
      </c>
      <c r="O121" s="29">
        <f t="shared" si="31"/>
        <v>-2.3734346767136226E-2</v>
      </c>
      <c r="P121" s="30">
        <f t="shared" si="32"/>
        <v>31695.809800000003</v>
      </c>
      <c r="Q121" s="29">
        <f t="shared" si="24"/>
        <v>4.1793537283281406E-6</v>
      </c>
      <c r="S121" s="32">
        <v>1</v>
      </c>
      <c r="T121" s="29">
        <f t="shared" si="28"/>
        <v>4.1793537283281406E-6</v>
      </c>
      <c r="V121" s="29">
        <f>G121+R121</f>
        <v>-2.1689999994123355E-2</v>
      </c>
    </row>
    <row r="122" spans="1:29" s="29" customFormat="1">
      <c r="A122" s="17" t="s">
        <v>92</v>
      </c>
      <c r="B122" s="108"/>
      <c r="C122" s="109">
        <v>46714.31035</v>
      </c>
      <c r="D122" s="109"/>
      <c r="E122" s="29">
        <f t="shared" si="29"/>
        <v>11099.954321116504</v>
      </c>
      <c r="F122" s="15">
        <f t="shared" si="30"/>
        <v>11100</v>
      </c>
      <c r="G122" s="29">
        <f t="shared" si="22"/>
        <v>-2.1139999997103587E-2</v>
      </c>
      <c r="M122" s="29">
        <f t="shared" ref="M122:M153" si="33">G122</f>
        <v>-2.1139999997103587E-2</v>
      </c>
      <c r="O122" s="29">
        <f t="shared" si="31"/>
        <v>-2.3734346767136226E-2</v>
      </c>
      <c r="P122" s="30">
        <f t="shared" si="32"/>
        <v>31695.81035</v>
      </c>
      <c r="Q122" s="29">
        <f t="shared" si="24"/>
        <v>6.7306351631787876E-6</v>
      </c>
      <c r="S122" s="32">
        <v>1</v>
      </c>
      <c r="T122" s="29">
        <f t="shared" si="28"/>
        <v>6.7306351631787876E-6</v>
      </c>
      <c r="V122" s="29">
        <f>G122+R122</f>
        <v>-2.1139999997103587E-2</v>
      </c>
    </row>
    <row r="123" spans="1:29">
      <c r="A123" s="17" t="s">
        <v>294</v>
      </c>
      <c r="B123" s="108" t="s">
        <v>89</v>
      </c>
      <c r="C123" s="109">
        <v>46714.310400000002</v>
      </c>
      <c r="D123" s="17" t="s">
        <v>74</v>
      </c>
      <c r="E123" s="29">
        <f t="shared" si="29"/>
        <v>11099.954429155496</v>
      </c>
      <c r="F123" s="15">
        <f t="shared" si="30"/>
        <v>11100</v>
      </c>
      <c r="G123" s="29">
        <f t="shared" si="22"/>
        <v>-2.1089999994728714E-2</v>
      </c>
      <c r="H123" s="29"/>
      <c r="I123" s="29"/>
      <c r="J123" s="29"/>
      <c r="K123" s="29"/>
      <c r="L123" s="29"/>
      <c r="M123" s="29">
        <f t="shared" si="33"/>
        <v>-2.1089999994728714E-2</v>
      </c>
      <c r="N123" s="29"/>
      <c r="O123" s="29">
        <f t="shared" si="31"/>
        <v>-2.3734346767136226E-2</v>
      </c>
      <c r="P123" s="30">
        <f t="shared" si="32"/>
        <v>31695.810400000002</v>
      </c>
      <c r="Q123" s="29">
        <f t="shared" si="24"/>
        <v>6.9925698527420247E-6</v>
      </c>
      <c r="R123" s="4"/>
      <c r="S123" s="32">
        <v>1</v>
      </c>
      <c r="T123" s="29">
        <f t="shared" si="28"/>
        <v>6.9925698527420247E-6</v>
      </c>
      <c r="X123" s="17">
        <v>6</v>
      </c>
      <c r="Y123" s="16">
        <v>6.9999999999999999E-4</v>
      </c>
      <c r="Z123" t="s">
        <v>261</v>
      </c>
      <c r="AB123" t="s">
        <v>260</v>
      </c>
    </row>
    <row r="124" spans="1:29" s="29" customFormat="1">
      <c r="A124" s="17" t="s">
        <v>92</v>
      </c>
      <c r="B124" s="108" t="s">
        <v>90</v>
      </c>
      <c r="C124" s="109">
        <v>46760.357080000002</v>
      </c>
      <c r="D124" s="109"/>
      <c r="E124" s="29">
        <f t="shared" si="29"/>
        <v>11199.451161948502</v>
      </c>
      <c r="F124" s="15">
        <f t="shared" si="30"/>
        <v>11199.5</v>
      </c>
      <c r="G124" s="29">
        <f t="shared" si="22"/>
        <v>-2.2602049997658469E-2</v>
      </c>
      <c r="M124" s="29">
        <f t="shared" si="33"/>
        <v>-2.2602049997658469E-2</v>
      </c>
      <c r="O124" s="29">
        <f t="shared" si="31"/>
        <v>-2.4068674650162204E-2</v>
      </c>
      <c r="P124" s="30">
        <f t="shared" si="32"/>
        <v>31741.857080000002</v>
      </c>
      <c r="Q124" s="29">
        <f t="shared" si="24"/>
        <v>2.1509878713317006E-6</v>
      </c>
      <c r="S124" s="32">
        <v>1</v>
      </c>
      <c r="T124" s="29">
        <f t="shared" si="28"/>
        <v>2.1509878713317006E-6</v>
      </c>
      <c r="V124" s="29">
        <f>G124+R124</f>
        <v>-2.2602049997658469E-2</v>
      </c>
    </row>
    <row r="125" spans="1:29">
      <c r="A125" s="17" t="s">
        <v>295</v>
      </c>
      <c r="B125" s="108" t="s">
        <v>90</v>
      </c>
      <c r="C125" s="109">
        <v>46760.357100000001</v>
      </c>
      <c r="D125" s="17" t="s">
        <v>74</v>
      </c>
      <c r="E125" s="29">
        <f t="shared" si="29"/>
        <v>11199.451205164096</v>
      </c>
      <c r="F125" s="15">
        <f t="shared" si="30"/>
        <v>11199.5</v>
      </c>
      <c r="G125" s="29">
        <f t="shared" ref="G125:G156" si="34">C125-(C$7+F125*C$8)</f>
        <v>-2.2582049998163711E-2</v>
      </c>
      <c r="H125" s="29"/>
      <c r="I125" s="29"/>
      <c r="J125" s="29"/>
      <c r="K125" s="29"/>
      <c r="L125" s="29"/>
      <c r="M125" s="29">
        <f t="shared" si="33"/>
        <v>-2.2582049998163711E-2</v>
      </c>
      <c r="N125" s="29"/>
      <c r="O125" s="29">
        <f t="shared" si="31"/>
        <v>-2.4068674650162204E-2</v>
      </c>
      <c r="P125" s="30">
        <f t="shared" si="32"/>
        <v>31741.857100000001</v>
      </c>
      <c r="Q125" s="29">
        <f t="shared" si="24"/>
        <v>2.2100528559296381E-6</v>
      </c>
      <c r="R125" s="4"/>
      <c r="S125" s="32">
        <v>1</v>
      </c>
      <c r="T125" s="29">
        <f t="shared" si="28"/>
        <v>2.2100528559296381E-6</v>
      </c>
      <c r="X125" s="17">
        <v>105</v>
      </c>
      <c r="Y125" s="16">
        <v>-2.9999999999999997E-4</v>
      </c>
      <c r="Z125" t="s">
        <v>262</v>
      </c>
      <c r="AC125" t="s">
        <v>260</v>
      </c>
    </row>
    <row r="126" spans="1:29">
      <c r="A126" s="17" t="s">
        <v>295</v>
      </c>
      <c r="B126" s="108" t="s">
        <v>90</v>
      </c>
      <c r="C126" s="109">
        <v>46760.357400000001</v>
      </c>
      <c r="D126" s="17" t="s">
        <v>59</v>
      </c>
      <c r="E126" s="29">
        <f t="shared" si="29"/>
        <v>11199.451853398015</v>
      </c>
      <c r="F126" s="15">
        <f t="shared" si="30"/>
        <v>11199.5</v>
      </c>
      <c r="G126" s="29">
        <f t="shared" si="34"/>
        <v>-2.2282049998466391E-2</v>
      </c>
      <c r="H126" s="29"/>
      <c r="I126" s="29"/>
      <c r="J126" s="29"/>
      <c r="K126" s="29"/>
      <c r="L126" s="29"/>
      <c r="M126" s="29">
        <f t="shared" si="33"/>
        <v>-2.2282049998466391E-2</v>
      </c>
      <c r="N126" s="29"/>
      <c r="O126" s="29">
        <f t="shared" si="31"/>
        <v>-2.4068674650162204E-2</v>
      </c>
      <c r="P126" s="30">
        <f t="shared" si="32"/>
        <v>31741.857400000001</v>
      </c>
      <c r="Q126" s="29">
        <f t="shared" si="24"/>
        <v>3.1920276460471829E-6</v>
      </c>
      <c r="R126" s="4"/>
      <c r="S126" s="32">
        <v>1</v>
      </c>
      <c r="T126" s="29">
        <f t="shared" si="28"/>
        <v>3.1920276460471829E-6</v>
      </c>
      <c r="X126" s="17">
        <v>105</v>
      </c>
      <c r="Y126" s="16">
        <v>0</v>
      </c>
      <c r="Z126" t="s">
        <v>262</v>
      </c>
      <c r="AC126" t="s">
        <v>260</v>
      </c>
    </row>
    <row r="127" spans="1:29" s="29" customFormat="1">
      <c r="A127" s="17" t="s">
        <v>92</v>
      </c>
      <c r="B127" s="108" t="s">
        <v>90</v>
      </c>
      <c r="C127" s="109">
        <v>46760.357430000004</v>
      </c>
      <c r="D127" s="109"/>
      <c r="E127" s="29">
        <f t="shared" si="29"/>
        <v>11199.451918221414</v>
      </c>
      <c r="F127" s="15">
        <f t="shared" si="30"/>
        <v>11199.5</v>
      </c>
      <c r="G127" s="29">
        <f t="shared" si="34"/>
        <v>-2.2252049995586276E-2</v>
      </c>
      <c r="M127" s="29">
        <f t="shared" si="33"/>
        <v>-2.2252049995586276E-2</v>
      </c>
      <c r="O127" s="29">
        <f t="shared" si="31"/>
        <v>-2.4068674650162204E-2</v>
      </c>
      <c r="P127" s="30">
        <f t="shared" si="32"/>
        <v>31741.857430000004</v>
      </c>
      <c r="Q127" s="29">
        <f t="shared" si="24"/>
        <v>3.300125135613108E-6</v>
      </c>
      <c r="S127" s="32">
        <v>1</v>
      </c>
      <c r="T127" s="29">
        <f t="shared" si="28"/>
        <v>3.300125135613108E-6</v>
      </c>
      <c r="V127" s="29">
        <f>G127+R127</f>
        <v>-2.2252049995586276E-2</v>
      </c>
    </row>
    <row r="128" spans="1:29" s="29" customFormat="1">
      <c r="A128" s="17" t="s">
        <v>92</v>
      </c>
      <c r="B128" s="108" t="s">
        <v>90</v>
      </c>
      <c r="C128" s="109">
        <v>46762.209950000004</v>
      </c>
      <c r="D128" s="109"/>
      <c r="E128" s="29">
        <f t="shared" si="29"/>
        <v>11203.454805887446</v>
      </c>
      <c r="F128" s="15">
        <f t="shared" si="30"/>
        <v>11203.5</v>
      </c>
      <c r="G128" s="29">
        <f t="shared" si="34"/>
        <v>-2.0915649991366081E-2</v>
      </c>
      <c r="M128" s="29">
        <f t="shared" si="33"/>
        <v>-2.0915649991366081E-2</v>
      </c>
      <c r="O128" s="29">
        <f t="shared" si="31"/>
        <v>-2.4082154583811778E-2</v>
      </c>
      <c r="P128" s="30">
        <f t="shared" si="32"/>
        <v>31743.709950000004</v>
      </c>
      <c r="Q128" s="29">
        <f t="shared" si="24"/>
        <v>1.0026751333979692E-5</v>
      </c>
      <c r="S128" s="32">
        <v>1</v>
      </c>
      <c r="T128" s="29">
        <f t="shared" si="28"/>
        <v>1.0026751333979692E-5</v>
      </c>
      <c r="V128" s="29">
        <f>G128+R128</f>
        <v>-2.0915649991366081E-2</v>
      </c>
    </row>
    <row r="129" spans="1:34">
      <c r="A129" s="17" t="s">
        <v>294</v>
      </c>
      <c r="B129" s="108" t="s">
        <v>90</v>
      </c>
      <c r="C129" s="109">
        <v>46762.21</v>
      </c>
      <c r="D129" s="17" t="s">
        <v>59</v>
      </c>
      <c r="E129" s="29">
        <f t="shared" si="29"/>
        <v>11203.454913926422</v>
      </c>
      <c r="F129" s="15">
        <f t="shared" si="30"/>
        <v>11203.5</v>
      </c>
      <c r="G129" s="29">
        <f t="shared" si="34"/>
        <v>-2.0865649996267166E-2</v>
      </c>
      <c r="H129" s="29"/>
      <c r="I129" s="29"/>
      <c r="J129" s="29"/>
      <c r="K129" s="29"/>
      <c r="L129" s="29"/>
      <c r="M129" s="29">
        <f t="shared" si="33"/>
        <v>-2.0865649996267166E-2</v>
      </c>
      <c r="N129" s="29"/>
      <c r="O129" s="29">
        <f t="shared" si="31"/>
        <v>-2.4082154583811778E-2</v>
      </c>
      <c r="P129" s="30">
        <f t="shared" si="32"/>
        <v>31743.71</v>
      </c>
      <c r="Q129" s="29">
        <f t="shared" ref="Q129:Q160" si="35">(G129-O129)^2</f>
        <v>1.0345901761695536E-5</v>
      </c>
      <c r="R129" s="4"/>
      <c r="S129" s="32">
        <v>1</v>
      </c>
      <c r="T129" s="29">
        <f t="shared" si="28"/>
        <v>1.0345901761695536E-5</v>
      </c>
      <c r="X129" s="17">
        <v>109</v>
      </c>
      <c r="Y129" s="16">
        <v>1.4E-3</v>
      </c>
      <c r="Z129" t="s">
        <v>261</v>
      </c>
      <c r="AB129" t="s">
        <v>260</v>
      </c>
    </row>
    <row r="130" spans="1:34">
      <c r="A130" s="17" t="s">
        <v>294</v>
      </c>
      <c r="B130" s="108" t="s">
        <v>90</v>
      </c>
      <c r="C130" s="109">
        <v>46762.2111</v>
      </c>
      <c r="D130" s="17" t="s">
        <v>74</v>
      </c>
      <c r="E130" s="29">
        <f t="shared" si="29"/>
        <v>11203.457290784127</v>
      </c>
      <c r="F130" s="15">
        <f t="shared" si="30"/>
        <v>11203.5</v>
      </c>
      <c r="G130" s="29">
        <f t="shared" si="34"/>
        <v>-1.9765649994951673E-2</v>
      </c>
      <c r="H130" s="29"/>
      <c r="I130" s="29"/>
      <c r="J130" s="29"/>
      <c r="K130" s="29"/>
      <c r="L130" s="29"/>
      <c r="M130" s="29">
        <f t="shared" si="33"/>
        <v>-1.9765649994951673E-2</v>
      </c>
      <c r="N130" s="29"/>
      <c r="O130" s="29">
        <f t="shared" si="31"/>
        <v>-2.4082154583811778E-2</v>
      </c>
      <c r="P130" s="30">
        <f t="shared" si="32"/>
        <v>31743.7111</v>
      </c>
      <c r="Q130" s="29">
        <f t="shared" si="35"/>
        <v>1.8632211865650346E-5</v>
      </c>
      <c r="R130" s="4"/>
      <c r="S130" s="32">
        <v>1</v>
      </c>
      <c r="T130" s="29">
        <f t="shared" si="28"/>
        <v>1.8632211865650346E-5</v>
      </c>
      <c r="X130" s="17">
        <v>109</v>
      </c>
      <c r="Y130" s="16">
        <v>2.5000000000000001E-3</v>
      </c>
      <c r="Z130" t="s">
        <v>261</v>
      </c>
      <c r="AB130" t="s">
        <v>260</v>
      </c>
    </row>
    <row r="131" spans="1:34" s="29" customFormat="1">
      <c r="A131" s="17" t="s">
        <v>92</v>
      </c>
      <c r="B131" s="108" t="s">
        <v>90</v>
      </c>
      <c r="C131" s="109">
        <v>46762.211129999996</v>
      </c>
      <c r="D131" s="109"/>
      <c r="E131" s="29">
        <f t="shared" si="29"/>
        <v>11203.45735560751</v>
      </c>
      <c r="F131" s="15">
        <f t="shared" si="30"/>
        <v>11203.5</v>
      </c>
      <c r="G131" s="29">
        <f t="shared" si="34"/>
        <v>-1.9735649999347515E-2</v>
      </c>
      <c r="M131" s="29">
        <f t="shared" si="33"/>
        <v>-1.9735649999347515E-2</v>
      </c>
      <c r="O131" s="29">
        <f t="shared" si="31"/>
        <v>-2.4082154583811778E-2</v>
      </c>
      <c r="P131" s="30">
        <f t="shared" si="32"/>
        <v>31743.711129999996</v>
      </c>
      <c r="Q131" s="29">
        <f t="shared" si="35"/>
        <v>1.8892102102768854E-5</v>
      </c>
      <c r="S131" s="32">
        <v>1</v>
      </c>
      <c r="T131" s="29">
        <f t="shared" si="28"/>
        <v>1.8892102102768854E-5</v>
      </c>
      <c r="V131" s="29">
        <f>G131+R131</f>
        <v>-1.9735649999347515E-2</v>
      </c>
    </row>
    <row r="132" spans="1:34" s="29" customFormat="1">
      <c r="A132" s="17" t="s">
        <v>92</v>
      </c>
      <c r="B132" s="108"/>
      <c r="C132" s="109">
        <v>46762.439050000001</v>
      </c>
      <c r="D132" s="109"/>
      <c r="E132" s="29">
        <f t="shared" si="29"/>
        <v>11203.949840523657</v>
      </c>
      <c r="F132" s="15">
        <f t="shared" si="30"/>
        <v>11204</v>
      </c>
      <c r="G132" s="29">
        <f t="shared" si="34"/>
        <v>-2.3213599997689016E-2</v>
      </c>
      <c r="M132" s="29">
        <f t="shared" si="33"/>
        <v>-2.3213599997689016E-2</v>
      </c>
      <c r="O132" s="29">
        <f t="shared" si="31"/>
        <v>-2.4083839790826365E-2</v>
      </c>
      <c r="P132" s="30">
        <f t="shared" si="32"/>
        <v>31743.939050000001</v>
      </c>
      <c r="Q132" s="29">
        <f t="shared" si="35"/>
        <v>7.5731729755973652E-7</v>
      </c>
      <c r="S132" s="32">
        <v>1</v>
      </c>
      <c r="T132" s="29">
        <f t="shared" si="28"/>
        <v>7.5731729755973652E-7</v>
      </c>
      <c r="V132" s="29">
        <f>G132+R132</f>
        <v>-2.3213599997689016E-2</v>
      </c>
    </row>
    <row r="133" spans="1:34">
      <c r="A133" s="17" t="s">
        <v>294</v>
      </c>
      <c r="B133" s="108" t="s">
        <v>89</v>
      </c>
      <c r="C133" s="109">
        <v>46762.439100000003</v>
      </c>
      <c r="D133" s="17" t="s">
        <v>59</v>
      </c>
      <c r="E133" s="29">
        <f t="shared" si="29"/>
        <v>11203.949948562649</v>
      </c>
      <c r="F133" s="15">
        <f t="shared" si="30"/>
        <v>11204</v>
      </c>
      <c r="G133" s="29">
        <f t="shared" si="34"/>
        <v>-2.3163599995314144E-2</v>
      </c>
      <c r="H133" s="29"/>
      <c r="I133" s="29"/>
      <c r="J133" s="29"/>
      <c r="K133" s="29"/>
      <c r="L133" s="29"/>
      <c r="M133" s="29">
        <f t="shared" si="33"/>
        <v>-2.3163599995314144E-2</v>
      </c>
      <c r="N133" s="29"/>
      <c r="O133" s="29">
        <f t="shared" si="31"/>
        <v>-2.4083839790826365E-2</v>
      </c>
      <c r="P133" s="30">
        <f t="shared" si="32"/>
        <v>31743.939100000003</v>
      </c>
      <c r="Q133" s="29">
        <f t="shared" si="35"/>
        <v>8.4684128124437591E-7</v>
      </c>
      <c r="R133" s="4"/>
      <c r="S133" s="32">
        <v>1</v>
      </c>
      <c r="T133" s="29">
        <f t="shared" si="28"/>
        <v>8.4684128124437591E-7</v>
      </c>
      <c r="X133" s="17">
        <v>110</v>
      </c>
      <c r="Y133" s="16">
        <v>-8.9999999999999998E-4</v>
      </c>
      <c r="Z133" t="s">
        <v>261</v>
      </c>
      <c r="AB133" t="s">
        <v>260</v>
      </c>
    </row>
    <row r="134" spans="1:34" s="29" customFormat="1">
      <c r="A134" s="17" t="s">
        <v>92</v>
      </c>
      <c r="B134" s="108"/>
      <c r="C134" s="109">
        <v>46762.439259999999</v>
      </c>
      <c r="D134" s="109"/>
      <c r="E134" s="29">
        <f t="shared" si="29"/>
        <v>11203.950294287397</v>
      </c>
      <c r="F134" s="15">
        <f t="shared" si="30"/>
        <v>11204</v>
      </c>
      <c r="G134" s="29">
        <f t="shared" si="34"/>
        <v>-2.3003599999356084E-2</v>
      </c>
      <c r="M134" s="29">
        <f t="shared" si="33"/>
        <v>-2.3003599999356084E-2</v>
      </c>
      <c r="O134" s="29">
        <f t="shared" si="31"/>
        <v>-2.4083839790826365E-2</v>
      </c>
      <c r="P134" s="30">
        <f t="shared" si="32"/>
        <v>31743.939259999999</v>
      </c>
      <c r="Q134" s="29">
        <f t="shared" si="35"/>
        <v>1.166918007075758E-6</v>
      </c>
      <c r="S134" s="32">
        <v>1</v>
      </c>
      <c r="T134" s="29">
        <f t="shared" si="28"/>
        <v>1.166918007075758E-6</v>
      </c>
      <c r="V134" s="29">
        <f>G134+R134</f>
        <v>-2.3003599999356084E-2</v>
      </c>
    </row>
    <row r="135" spans="1:34">
      <c r="A135" s="17" t="s">
        <v>296</v>
      </c>
      <c r="B135" s="108" t="s">
        <v>89</v>
      </c>
      <c r="C135" s="109">
        <v>46762.439299999998</v>
      </c>
      <c r="D135" s="17" t="s">
        <v>74</v>
      </c>
      <c r="E135" s="29">
        <f t="shared" si="29"/>
        <v>11203.950380718585</v>
      </c>
      <c r="F135" s="15">
        <f t="shared" si="30"/>
        <v>11204</v>
      </c>
      <c r="G135" s="29">
        <f t="shared" si="34"/>
        <v>-2.2963600000366569E-2</v>
      </c>
      <c r="H135" s="29"/>
      <c r="I135" s="29"/>
      <c r="J135" s="29"/>
      <c r="K135" s="29"/>
      <c r="L135" s="29"/>
      <c r="M135" s="29">
        <f t="shared" si="33"/>
        <v>-2.2963600000366569E-2</v>
      </c>
      <c r="N135" s="29"/>
      <c r="O135" s="29">
        <f t="shared" si="31"/>
        <v>-2.4083839790826365E-2</v>
      </c>
      <c r="P135" s="30">
        <f t="shared" si="32"/>
        <v>31743.939299999998</v>
      </c>
      <c r="Q135" s="29">
        <f t="shared" si="35"/>
        <v>1.2549371881294095E-6</v>
      </c>
      <c r="R135" s="4"/>
      <c r="S135" s="32">
        <v>1</v>
      </c>
      <c r="T135" s="29">
        <f t="shared" si="28"/>
        <v>1.2549371881294095E-6</v>
      </c>
      <c r="X135" s="17">
        <v>110</v>
      </c>
      <c r="Y135" s="16">
        <v>-6.9999999999999999E-4</v>
      </c>
      <c r="Z135" t="s">
        <v>261</v>
      </c>
      <c r="AB135" t="s">
        <v>258</v>
      </c>
    </row>
    <row r="136" spans="1:34" s="29" customFormat="1">
      <c r="A136" s="17" t="s">
        <v>92</v>
      </c>
      <c r="B136" s="108"/>
      <c r="C136" s="109">
        <v>46764.290800000002</v>
      </c>
      <c r="D136" s="109"/>
      <c r="E136" s="29">
        <f t="shared" si="29"/>
        <v>11207.951064389299</v>
      </c>
      <c r="F136" s="15">
        <f t="shared" si="30"/>
        <v>11208</v>
      </c>
      <c r="G136" s="29">
        <f t="shared" si="34"/>
        <v>-2.2647199992206879E-2</v>
      </c>
      <c r="M136" s="29">
        <f t="shared" si="33"/>
        <v>-2.2647199992206879E-2</v>
      </c>
      <c r="O136" s="29">
        <f t="shared" si="31"/>
        <v>-2.4097323169410205E-2</v>
      </c>
      <c r="P136" s="30">
        <f t="shared" si="32"/>
        <v>31745.790800000002</v>
      </c>
      <c r="Q136" s="29">
        <f t="shared" si="35"/>
        <v>2.1028572290622688E-6</v>
      </c>
      <c r="S136" s="32">
        <v>1</v>
      </c>
      <c r="T136" s="29">
        <f t="shared" si="28"/>
        <v>2.1028572290622688E-6</v>
      </c>
      <c r="V136" s="29">
        <f>G136+R136</f>
        <v>-2.2647199992206879E-2</v>
      </c>
    </row>
    <row r="137" spans="1:34" s="29" customFormat="1">
      <c r="A137" s="17" t="s">
        <v>72</v>
      </c>
      <c r="B137" s="108"/>
      <c r="C137" s="109">
        <v>47024.3802</v>
      </c>
      <c r="D137" s="109"/>
      <c r="E137" s="29">
        <f t="shared" si="29"/>
        <v>11769.946967983082</v>
      </c>
      <c r="F137" s="15">
        <f t="shared" si="30"/>
        <v>11770</v>
      </c>
      <c r="G137" s="29">
        <f t="shared" si="34"/>
        <v>-2.4542999999539461E-2</v>
      </c>
      <c r="M137" s="29">
        <f t="shared" si="33"/>
        <v>-2.4542999999539461E-2</v>
      </c>
      <c r="O137" s="29">
        <f t="shared" si="31"/>
        <v>-2.6022176916804151E-2</v>
      </c>
      <c r="P137" s="30">
        <f t="shared" si="32"/>
        <v>32005.8802</v>
      </c>
      <c r="Q137" s="29">
        <f t="shared" si="35"/>
        <v>2.1879643525686716E-6</v>
      </c>
      <c r="S137" s="32">
        <v>1</v>
      </c>
      <c r="T137" s="29">
        <f t="shared" si="28"/>
        <v>2.1879643525686716E-6</v>
      </c>
      <c r="V137" s="29">
        <f>G137+R137</f>
        <v>-2.4542999999539461E-2</v>
      </c>
      <c r="AC137" s="29">
        <v>6</v>
      </c>
      <c r="AE137" s="29" t="s">
        <v>57</v>
      </c>
      <c r="AH137" s="29" t="s">
        <v>59</v>
      </c>
    </row>
    <row r="138" spans="1:34">
      <c r="A138" s="17" t="s">
        <v>297</v>
      </c>
      <c r="B138" s="108" t="s">
        <v>89</v>
      </c>
      <c r="C138" s="109">
        <v>47029.472199999997</v>
      </c>
      <c r="D138" s="17" t="s">
        <v>74</v>
      </c>
      <c r="E138" s="29">
        <f t="shared" si="29"/>
        <v>11780.949658369917</v>
      </c>
      <c r="F138" s="15">
        <f t="shared" si="30"/>
        <v>11781</v>
      </c>
      <c r="G138" s="29">
        <f t="shared" si="34"/>
        <v>-2.3297899999306537E-2</v>
      </c>
      <c r="H138" s="29"/>
      <c r="I138" s="29"/>
      <c r="J138" s="29"/>
      <c r="K138" s="29"/>
      <c r="L138" s="29"/>
      <c r="M138" s="29">
        <f t="shared" si="33"/>
        <v>-2.3297899999306537E-2</v>
      </c>
      <c r="N138" s="29"/>
      <c r="O138" s="29">
        <f t="shared" si="31"/>
        <v>-2.6060455140725351E-2</v>
      </c>
      <c r="P138" s="30">
        <f t="shared" si="32"/>
        <v>32010.972199999997</v>
      </c>
      <c r="Q138" s="29">
        <f t="shared" si="35"/>
        <v>7.6317109093795231E-6</v>
      </c>
      <c r="R138" s="4"/>
      <c r="S138" s="32">
        <v>1</v>
      </c>
      <c r="T138" s="29">
        <f t="shared" si="28"/>
        <v>7.6317109093795231E-6</v>
      </c>
      <c r="X138" s="17">
        <v>687</v>
      </c>
      <c r="Y138" s="16">
        <v>1.9E-3</v>
      </c>
      <c r="Z138" t="s">
        <v>263</v>
      </c>
      <c r="AB138" t="s">
        <v>264</v>
      </c>
    </row>
    <row r="139" spans="1:34" s="29" customFormat="1">
      <c r="A139" s="17" t="s">
        <v>75</v>
      </c>
      <c r="B139" s="108"/>
      <c r="C139" s="109">
        <v>47777.342400000001</v>
      </c>
      <c r="D139" s="109"/>
      <c r="E139" s="29">
        <f t="shared" si="29"/>
        <v>13396.932427448046</v>
      </c>
      <c r="F139" s="15">
        <f t="shared" si="30"/>
        <v>13397</v>
      </c>
      <c r="G139" s="29">
        <f t="shared" si="34"/>
        <v>-3.1272299995180219E-2</v>
      </c>
      <c r="M139" s="29">
        <f t="shared" si="33"/>
        <v>-3.1272299995180219E-2</v>
      </c>
      <c r="O139" s="29">
        <f t="shared" si="31"/>
        <v>-3.1935472313005059E-2</v>
      </c>
      <c r="P139" s="30">
        <f t="shared" si="32"/>
        <v>32758.842400000001</v>
      </c>
      <c r="Q139" s="29">
        <f t="shared" si="35"/>
        <v>4.3979752312916985E-7</v>
      </c>
      <c r="S139" s="32">
        <v>1</v>
      </c>
      <c r="T139" s="29">
        <f t="shared" ref="T139:T160" si="36">+S139*Q139</f>
        <v>4.3979752312916985E-7</v>
      </c>
      <c r="V139" s="29">
        <f t="shared" ref="V139:V159" si="37">G139+R139</f>
        <v>-3.1272299995180219E-2</v>
      </c>
      <c r="AA139" s="29" t="s">
        <v>73</v>
      </c>
      <c r="AB139" s="29" t="s">
        <v>74</v>
      </c>
      <c r="AH139" s="29" t="s">
        <v>76</v>
      </c>
    </row>
    <row r="140" spans="1:34" s="29" customFormat="1">
      <c r="A140" s="17" t="s">
        <v>75</v>
      </c>
      <c r="B140" s="108"/>
      <c r="C140" s="109">
        <v>47777.342700000001</v>
      </c>
      <c r="D140" s="109"/>
      <c r="E140" s="29">
        <f t="shared" si="29"/>
        <v>13396.933075681964</v>
      </c>
      <c r="F140" s="15">
        <f t="shared" si="30"/>
        <v>13397</v>
      </c>
      <c r="G140" s="29">
        <f t="shared" si="34"/>
        <v>-3.0972299995482899E-2</v>
      </c>
      <c r="M140" s="29">
        <f t="shared" si="33"/>
        <v>-3.0972299995482899E-2</v>
      </c>
      <c r="O140" s="29">
        <f t="shared" si="31"/>
        <v>-3.1935472313005059E-2</v>
      </c>
      <c r="P140" s="30">
        <f t="shared" si="32"/>
        <v>32758.842700000001</v>
      </c>
      <c r="Q140" s="29">
        <f t="shared" si="35"/>
        <v>9.2770091324100783E-7</v>
      </c>
      <c r="S140" s="32">
        <v>1</v>
      </c>
      <c r="T140" s="29">
        <f t="shared" si="36"/>
        <v>9.2770091324100783E-7</v>
      </c>
      <c r="V140" s="29">
        <f t="shared" si="37"/>
        <v>-3.0972299995482899E-2</v>
      </c>
      <c r="AA140" s="29" t="s">
        <v>73</v>
      </c>
      <c r="AB140" s="29" t="s">
        <v>59</v>
      </c>
      <c r="AH140" s="29" t="s">
        <v>76</v>
      </c>
    </row>
    <row r="141" spans="1:34" s="29" customFormat="1">
      <c r="A141" s="17" t="s">
        <v>199</v>
      </c>
      <c r="B141" s="108"/>
      <c r="C141" s="109">
        <v>48230.647900000004</v>
      </c>
      <c r="D141" s="109"/>
      <c r="E141" s="29">
        <f t="shared" si="29"/>
        <v>14376.425763495323</v>
      </c>
      <c r="F141" s="15">
        <f t="shared" si="30"/>
        <v>14376.5</v>
      </c>
      <c r="G141" s="29">
        <f t="shared" si="34"/>
        <v>-3.4356349991867319E-2</v>
      </c>
      <c r="M141" s="29">
        <f t="shared" si="33"/>
        <v>-3.4356349991867319E-2</v>
      </c>
      <c r="O141" s="29">
        <f t="shared" si="31"/>
        <v>-3.5739752969696864E-2</v>
      </c>
      <c r="P141" s="30">
        <f t="shared" si="32"/>
        <v>33212.147900000004</v>
      </c>
      <c r="Q141" s="29">
        <f t="shared" si="35"/>
        <v>1.9138037990676535E-6</v>
      </c>
      <c r="S141" s="32">
        <v>1</v>
      </c>
      <c r="T141" s="29">
        <f t="shared" si="36"/>
        <v>1.9138037990676535E-6</v>
      </c>
      <c r="V141" s="29">
        <f t="shared" si="37"/>
        <v>-3.4356349991867319E-2</v>
      </c>
    </row>
    <row r="142" spans="1:34" s="29" customFormat="1">
      <c r="A142" s="17" t="s">
        <v>199</v>
      </c>
      <c r="B142" s="108"/>
      <c r="C142" s="109">
        <v>48230.648200000003</v>
      </c>
      <c r="D142" s="109"/>
      <c r="E142" s="29">
        <f t="shared" si="29"/>
        <v>14376.426411729242</v>
      </c>
      <c r="F142" s="15">
        <f t="shared" si="30"/>
        <v>14376.5</v>
      </c>
      <c r="G142" s="29">
        <f t="shared" si="34"/>
        <v>-3.4056349992169999E-2</v>
      </c>
      <c r="M142" s="29">
        <f t="shared" si="33"/>
        <v>-3.4056349992169999E-2</v>
      </c>
      <c r="O142" s="29">
        <f t="shared" si="31"/>
        <v>-3.5739752969696864E-2</v>
      </c>
      <c r="P142" s="30">
        <f t="shared" si="32"/>
        <v>33212.148200000003</v>
      </c>
      <c r="Q142" s="29">
        <f t="shared" si="35"/>
        <v>2.8338455847463166E-6</v>
      </c>
      <c r="S142" s="32">
        <v>1</v>
      </c>
      <c r="T142" s="29">
        <f t="shared" si="36"/>
        <v>2.8338455847463166E-6</v>
      </c>
      <c r="V142" s="29">
        <f t="shared" si="37"/>
        <v>-3.4056349992169999E-2</v>
      </c>
    </row>
    <row r="143" spans="1:34" s="29" customFormat="1">
      <c r="A143" s="17" t="s">
        <v>199</v>
      </c>
      <c r="B143" s="108"/>
      <c r="C143" s="109">
        <v>48230.650399999999</v>
      </c>
      <c r="D143" s="109"/>
      <c r="E143" s="29">
        <f t="shared" si="29"/>
        <v>14376.431165444637</v>
      </c>
      <c r="F143" s="15">
        <f t="shared" si="30"/>
        <v>14376.5</v>
      </c>
      <c r="G143" s="29">
        <f t="shared" si="34"/>
        <v>-3.185634999681497E-2</v>
      </c>
      <c r="M143" s="29">
        <f t="shared" si="33"/>
        <v>-3.185634999681497E-2</v>
      </c>
      <c r="O143" s="29">
        <f t="shared" si="31"/>
        <v>-3.5739752969696864E-2</v>
      </c>
      <c r="P143" s="30">
        <f t="shared" si="32"/>
        <v>33212.150399999999</v>
      </c>
      <c r="Q143" s="29">
        <f t="shared" si="35"/>
        <v>1.5080818649787934E-5</v>
      </c>
      <c r="S143" s="32">
        <v>1</v>
      </c>
      <c r="T143" s="29">
        <f t="shared" si="36"/>
        <v>1.5080818649787934E-5</v>
      </c>
      <c r="V143" s="29">
        <f t="shared" si="37"/>
        <v>-3.185634999681497E-2</v>
      </c>
    </row>
    <row r="144" spans="1:34" s="29" customFormat="1">
      <c r="A144" s="17" t="s">
        <v>199</v>
      </c>
      <c r="B144" s="108"/>
      <c r="C144" s="109">
        <v>48231.570800000001</v>
      </c>
      <c r="D144" s="109"/>
      <c r="E144" s="29">
        <f t="shared" si="29"/>
        <v>14378.419947108439</v>
      </c>
      <c r="F144" s="15">
        <f t="shared" si="30"/>
        <v>14378.5</v>
      </c>
      <c r="G144" s="29">
        <f t="shared" si="34"/>
        <v>-3.7048149999463931E-2</v>
      </c>
      <c r="M144" s="29">
        <f t="shared" si="33"/>
        <v>-3.7048149999463931E-2</v>
      </c>
      <c r="O144" s="29">
        <f t="shared" si="31"/>
        <v>-3.574770861554552E-2</v>
      </c>
      <c r="P144" s="30">
        <f t="shared" si="32"/>
        <v>33213.070800000001</v>
      </c>
      <c r="Q144" s="29">
        <f t="shared" si="35"/>
        <v>1.6911477930076303E-6</v>
      </c>
      <c r="S144" s="32">
        <v>1</v>
      </c>
      <c r="T144" s="29">
        <f t="shared" si="36"/>
        <v>1.6911477930076303E-6</v>
      </c>
      <c r="V144" s="29">
        <f t="shared" si="37"/>
        <v>-3.7048149999463931E-2</v>
      </c>
    </row>
    <row r="145" spans="1:34" s="29" customFormat="1">
      <c r="A145" s="17" t="s">
        <v>199</v>
      </c>
      <c r="B145" s="108"/>
      <c r="C145" s="109">
        <v>48231.577700000002</v>
      </c>
      <c r="D145" s="109"/>
      <c r="E145" s="29">
        <f t="shared" si="29"/>
        <v>14378.43485648858</v>
      </c>
      <c r="F145" s="15">
        <f t="shared" si="30"/>
        <v>14378.5</v>
      </c>
      <c r="G145" s="29">
        <f t="shared" si="34"/>
        <v>-3.0148149999149609E-2</v>
      </c>
      <c r="M145" s="29">
        <f t="shared" si="33"/>
        <v>-3.0148149999149609E-2</v>
      </c>
      <c r="O145" s="29">
        <f t="shared" si="31"/>
        <v>-3.574770861554552E-2</v>
      </c>
      <c r="P145" s="30">
        <f t="shared" si="32"/>
        <v>33213.077700000002</v>
      </c>
      <c r="Q145" s="29">
        <f t="shared" si="35"/>
        <v>3.1355056698453692E-5</v>
      </c>
      <c r="S145" s="32">
        <v>1</v>
      </c>
      <c r="T145" s="29">
        <f t="shared" si="36"/>
        <v>3.1355056698453692E-5</v>
      </c>
      <c r="V145" s="29">
        <f t="shared" si="37"/>
        <v>-3.0148149999149609E-2</v>
      </c>
    </row>
    <row r="146" spans="1:34" s="29" customFormat="1">
      <c r="A146" s="17" t="s">
        <v>199</v>
      </c>
      <c r="B146" s="108"/>
      <c r="C146" s="109">
        <v>48233.6558</v>
      </c>
      <c r="D146" s="109"/>
      <c r="E146" s="29">
        <f t="shared" si="29"/>
        <v>14382.925172846177</v>
      </c>
      <c r="F146" s="15">
        <f t="shared" si="30"/>
        <v>14383</v>
      </c>
      <c r="G146" s="29">
        <f t="shared" si="34"/>
        <v>-3.4629699999641161E-2</v>
      </c>
      <c r="M146" s="29">
        <f t="shared" si="33"/>
        <v>-3.4629699999641161E-2</v>
      </c>
      <c r="O146" s="29">
        <f t="shared" si="31"/>
        <v>-3.5765611617714077E-2</v>
      </c>
      <c r="P146" s="30">
        <f t="shared" si="32"/>
        <v>33215.1558</v>
      </c>
      <c r="Q146" s="29">
        <f t="shared" si="35"/>
        <v>1.2902952040730294E-6</v>
      </c>
      <c r="S146" s="32">
        <v>1</v>
      </c>
      <c r="T146" s="29">
        <f t="shared" si="36"/>
        <v>1.2902952040730294E-6</v>
      </c>
      <c r="V146" s="29">
        <f t="shared" si="37"/>
        <v>-3.4629699999641161E-2</v>
      </c>
    </row>
    <row r="147" spans="1:34" s="29" customFormat="1">
      <c r="A147" s="17" t="s">
        <v>199</v>
      </c>
      <c r="B147" s="108"/>
      <c r="C147" s="109">
        <v>48233.656499999997</v>
      </c>
      <c r="D147" s="109"/>
      <c r="E147" s="29">
        <f t="shared" si="29"/>
        <v>14382.926685391982</v>
      </c>
      <c r="F147" s="15">
        <f t="shared" si="30"/>
        <v>14383</v>
      </c>
      <c r="G147" s="29">
        <f t="shared" si="34"/>
        <v>-3.3929700002772734E-2</v>
      </c>
      <c r="M147" s="29">
        <f t="shared" si="33"/>
        <v>-3.3929700002772734E-2</v>
      </c>
      <c r="O147" s="29">
        <f t="shared" si="31"/>
        <v>-3.5765611617714077E-2</v>
      </c>
      <c r="P147" s="30">
        <f t="shared" si="32"/>
        <v>33215.156499999997</v>
      </c>
      <c r="Q147" s="29">
        <f t="shared" si="35"/>
        <v>3.3705714578765318E-6</v>
      </c>
      <c r="S147" s="32">
        <v>1</v>
      </c>
      <c r="T147" s="29">
        <f t="shared" si="36"/>
        <v>3.3705714578765318E-6</v>
      </c>
      <c r="V147" s="29">
        <f t="shared" si="37"/>
        <v>-3.3929700002772734E-2</v>
      </c>
    </row>
    <row r="148" spans="1:34" s="29" customFormat="1">
      <c r="A148" s="17" t="s">
        <v>199</v>
      </c>
      <c r="B148" s="108"/>
      <c r="C148" s="109">
        <v>48233.658000000003</v>
      </c>
      <c r="D148" s="109"/>
      <c r="E148" s="29">
        <f t="shared" si="29"/>
        <v>14382.92992656159</v>
      </c>
      <c r="F148" s="15">
        <f t="shared" si="30"/>
        <v>14383</v>
      </c>
      <c r="G148" s="29">
        <f t="shared" si="34"/>
        <v>-3.2429699997010175E-2</v>
      </c>
      <c r="M148" s="29">
        <f t="shared" si="33"/>
        <v>-3.2429699997010175E-2</v>
      </c>
      <c r="O148" s="29">
        <f t="shared" si="31"/>
        <v>-3.5765611617714077E-2</v>
      </c>
      <c r="P148" s="30">
        <f t="shared" si="32"/>
        <v>33215.158000000003</v>
      </c>
      <c r="Q148" s="29">
        <f t="shared" si="35"/>
        <v>1.1128306341147334E-5</v>
      </c>
      <c r="S148" s="32">
        <v>1</v>
      </c>
      <c r="T148" s="29">
        <f t="shared" si="36"/>
        <v>1.1128306341147334E-5</v>
      </c>
      <c r="V148" s="29">
        <f t="shared" si="37"/>
        <v>-3.2429699997010175E-2</v>
      </c>
    </row>
    <row r="149" spans="1:34" s="29" customFormat="1">
      <c r="A149" s="17" t="s">
        <v>77</v>
      </c>
      <c r="B149" s="108"/>
      <c r="C149" s="109">
        <v>48287.337500000001</v>
      </c>
      <c r="D149" s="109"/>
      <c r="E149" s="29">
        <f t="shared" ref="E149:E170" si="38">(C149-C$7)/C$8</f>
        <v>14498.919502095854</v>
      </c>
      <c r="F149" s="15">
        <f t="shared" ref="F149:F170" si="39">ROUND(2*E149,0)/2</f>
        <v>14499</v>
      </c>
      <c r="G149" s="29">
        <f t="shared" si="34"/>
        <v>-3.7254099996061996E-2</v>
      </c>
      <c r="M149" s="29">
        <f t="shared" si="33"/>
        <v>-3.7254099996061996E-2</v>
      </c>
      <c r="O149" s="29">
        <f t="shared" ref="O149:O170" si="40">+D$11+D$12*F149+D$13*F149^2</f>
        <v>-3.6228448820589905E-2</v>
      </c>
      <c r="P149" s="30">
        <f t="shared" ref="P149:P170" si="41">C149-15018.5</f>
        <v>33268.837500000001</v>
      </c>
      <c r="Q149" s="29">
        <f t="shared" si="35"/>
        <v>1.0519603337472813E-6</v>
      </c>
      <c r="S149" s="32">
        <v>1</v>
      </c>
      <c r="T149" s="29">
        <f t="shared" si="36"/>
        <v>1.0519603337472813E-6</v>
      </c>
      <c r="V149" s="29">
        <f t="shared" si="37"/>
        <v>-3.7254099996061996E-2</v>
      </c>
      <c r="AA149" s="29" t="s">
        <v>73</v>
      </c>
      <c r="AB149" s="29" t="s">
        <v>59</v>
      </c>
      <c r="AH149" s="29" t="s">
        <v>76</v>
      </c>
    </row>
    <row r="150" spans="1:34" s="29" customFormat="1">
      <c r="A150" s="17" t="s">
        <v>77</v>
      </c>
      <c r="B150" s="108"/>
      <c r="C150" s="109">
        <v>48287.338900000002</v>
      </c>
      <c r="D150" s="109"/>
      <c r="E150" s="29">
        <f t="shared" si="38"/>
        <v>14498.92252718748</v>
      </c>
      <c r="F150" s="15">
        <f t="shared" si="39"/>
        <v>14499</v>
      </c>
      <c r="G150" s="29">
        <f t="shared" si="34"/>
        <v>-3.5854099995049182E-2</v>
      </c>
      <c r="M150" s="29">
        <f t="shared" si="33"/>
        <v>-3.5854099995049182E-2</v>
      </c>
      <c r="O150" s="29">
        <f t="shared" si="40"/>
        <v>-3.6228448820589905E-2</v>
      </c>
      <c r="P150" s="30">
        <f t="shared" si="41"/>
        <v>33268.838900000002</v>
      </c>
      <c r="Q150" s="29">
        <f t="shared" si="35"/>
        <v>1.4013704318371838E-7</v>
      </c>
      <c r="S150" s="32">
        <v>1</v>
      </c>
      <c r="T150" s="29">
        <f t="shared" si="36"/>
        <v>1.4013704318371838E-7</v>
      </c>
      <c r="V150" s="29">
        <f t="shared" si="37"/>
        <v>-3.5854099995049182E-2</v>
      </c>
      <c r="AA150" s="29" t="s">
        <v>73</v>
      </c>
      <c r="AB150" s="29" t="s">
        <v>74</v>
      </c>
      <c r="AH150" s="29" t="s">
        <v>76</v>
      </c>
    </row>
    <row r="151" spans="1:34" s="29" customFormat="1">
      <c r="A151" s="17" t="s">
        <v>78</v>
      </c>
      <c r="B151" s="108"/>
      <c r="C151" s="109">
        <v>48502.537799999998</v>
      </c>
      <c r="D151" s="109"/>
      <c r="E151" s="29">
        <f t="shared" si="38"/>
        <v>14963.919948296862</v>
      </c>
      <c r="F151" s="15">
        <f t="shared" si="39"/>
        <v>14964</v>
      </c>
      <c r="G151" s="29">
        <f t="shared" si="34"/>
        <v>-3.7047600002551917E-2</v>
      </c>
      <c r="M151" s="29">
        <f t="shared" si="33"/>
        <v>-3.7047600002551917E-2</v>
      </c>
      <c r="O151" s="29">
        <f t="shared" si="40"/>
        <v>-3.8109640404223988E-2</v>
      </c>
      <c r="P151" s="30">
        <f t="shared" si="41"/>
        <v>33484.037799999998</v>
      </c>
      <c r="Q151" s="29">
        <f t="shared" si="35"/>
        <v>1.1279298147837735E-6</v>
      </c>
      <c r="S151" s="32">
        <v>1</v>
      </c>
      <c r="T151" s="29">
        <f t="shared" si="36"/>
        <v>1.1279298147837735E-6</v>
      </c>
      <c r="V151" s="29">
        <f t="shared" si="37"/>
        <v>-3.7047600002551917E-2</v>
      </c>
      <c r="AA151" s="29" t="s">
        <v>73</v>
      </c>
      <c r="AB151" s="29" t="s">
        <v>59</v>
      </c>
      <c r="AH151" s="29" t="s">
        <v>76</v>
      </c>
    </row>
    <row r="152" spans="1:34" s="29" customFormat="1">
      <c r="A152" s="17" t="s">
        <v>78</v>
      </c>
      <c r="B152" s="108"/>
      <c r="C152" s="109">
        <v>48502.541599999997</v>
      </c>
      <c r="D152" s="109"/>
      <c r="E152" s="29">
        <f t="shared" si="38"/>
        <v>14963.928159259835</v>
      </c>
      <c r="F152" s="117">
        <f t="shared" si="39"/>
        <v>14964</v>
      </c>
      <c r="G152" s="29">
        <f t="shared" si="34"/>
        <v>-3.3247600003960542E-2</v>
      </c>
      <c r="M152" s="29">
        <f t="shared" si="33"/>
        <v>-3.3247600003960542E-2</v>
      </c>
      <c r="O152" s="29">
        <f t="shared" si="40"/>
        <v>-3.8109640404223988E-2</v>
      </c>
      <c r="P152" s="30">
        <f t="shared" si="41"/>
        <v>33484.041599999997</v>
      </c>
      <c r="Q152" s="29">
        <f t="shared" si="35"/>
        <v>2.3639436853793925E-5</v>
      </c>
      <c r="S152" s="32">
        <v>1</v>
      </c>
      <c r="T152" s="29">
        <f t="shared" si="36"/>
        <v>2.3639436853793925E-5</v>
      </c>
      <c r="V152" s="29">
        <f t="shared" si="37"/>
        <v>-3.3247600003960542E-2</v>
      </c>
      <c r="AA152" s="29" t="s">
        <v>73</v>
      </c>
      <c r="AB152" s="29" t="s">
        <v>74</v>
      </c>
      <c r="AH152" s="29" t="s">
        <v>76</v>
      </c>
    </row>
    <row r="153" spans="1:34" s="29" customFormat="1">
      <c r="A153" s="17" t="s">
        <v>78</v>
      </c>
      <c r="B153" s="108"/>
      <c r="C153" s="109">
        <v>48628.421000000002</v>
      </c>
      <c r="D153" s="109"/>
      <c r="E153" s="29">
        <f t="shared" si="38"/>
        <v>15235.925815245995</v>
      </c>
      <c r="F153" s="117">
        <f t="shared" si="39"/>
        <v>15236</v>
      </c>
      <c r="G153" s="29">
        <f t="shared" si="34"/>
        <v>-3.4332399998675101E-2</v>
      </c>
      <c r="M153" s="29">
        <f t="shared" si="33"/>
        <v>-3.4332399998675101E-2</v>
      </c>
      <c r="O153" s="29">
        <f t="shared" si="40"/>
        <v>-3.9229219266367861E-2</v>
      </c>
      <c r="P153" s="30">
        <f t="shared" si="41"/>
        <v>33609.921000000002</v>
      </c>
      <c r="Q153" s="29">
        <f t="shared" si="35"/>
        <v>2.3978838940447063E-5</v>
      </c>
      <c r="S153" s="32">
        <v>0.2</v>
      </c>
      <c r="T153" s="29">
        <f t="shared" si="36"/>
        <v>4.7957677880894132E-6</v>
      </c>
      <c r="V153" s="29">
        <f t="shared" si="37"/>
        <v>-3.4332399998675101E-2</v>
      </c>
      <c r="AA153" s="29" t="s">
        <v>79</v>
      </c>
      <c r="AH153" s="29" t="s">
        <v>76</v>
      </c>
    </row>
    <row r="154" spans="1:34" s="29" customFormat="1">
      <c r="A154" s="17" t="s">
        <v>28</v>
      </c>
      <c r="B154" s="108" t="s">
        <v>89</v>
      </c>
      <c r="C154" s="109">
        <v>49637.300999999999</v>
      </c>
      <c r="D154" s="109">
        <v>5.0000000000000001E-4</v>
      </c>
      <c r="E154" s="29">
        <f t="shared" si="38"/>
        <v>17415.893269581691</v>
      </c>
      <c r="F154" s="117">
        <f t="shared" si="39"/>
        <v>17416</v>
      </c>
      <c r="G154" s="29">
        <f t="shared" si="34"/>
        <v>-4.9394399997254368E-2</v>
      </c>
      <c r="J154" s="29">
        <f>G154</f>
        <v>-4.9394399997254368E-2</v>
      </c>
      <c r="O154" s="29">
        <f t="shared" si="40"/>
        <v>-4.8713826053119913E-2</v>
      </c>
      <c r="P154" s="30">
        <f t="shared" si="41"/>
        <v>34618.800999999999</v>
      </c>
      <c r="Q154" s="29">
        <f t="shared" si="35"/>
        <v>4.6318089343472818E-7</v>
      </c>
      <c r="S154" s="32">
        <v>0.4</v>
      </c>
      <c r="T154" s="29">
        <f t="shared" si="36"/>
        <v>1.8527235737389129E-7</v>
      </c>
      <c r="V154" s="29">
        <f t="shared" si="37"/>
        <v>-4.9394399997254368E-2</v>
      </c>
    </row>
    <row r="155" spans="1:34" s="29" customFormat="1">
      <c r="A155" s="17" t="s">
        <v>24</v>
      </c>
      <c r="B155" s="108" t="s">
        <v>89</v>
      </c>
      <c r="C155" s="109">
        <v>50698.942300000002</v>
      </c>
      <c r="D155" s="109" t="s">
        <v>26</v>
      </c>
      <c r="E155" s="29">
        <f t="shared" si="38"/>
        <v>19709.866271503277</v>
      </c>
      <c r="F155" s="117">
        <f t="shared" si="39"/>
        <v>19710</v>
      </c>
      <c r="G155" s="29">
        <f t="shared" si="34"/>
        <v>-6.1888999996881466E-2</v>
      </c>
      <c r="J155" s="29">
        <f>G155</f>
        <v>-6.1888999996881466E-2</v>
      </c>
      <c r="O155" s="29">
        <f t="shared" si="40"/>
        <v>-5.9676544273479057E-2</v>
      </c>
      <c r="P155" s="30">
        <f t="shared" si="41"/>
        <v>35680.442300000002</v>
      </c>
      <c r="Q155" s="29">
        <f t="shared" si="35"/>
        <v>4.894960328016079E-6</v>
      </c>
      <c r="S155" s="32">
        <v>1</v>
      </c>
      <c r="T155" s="29">
        <f t="shared" si="36"/>
        <v>4.894960328016079E-6</v>
      </c>
      <c r="V155" s="29">
        <f t="shared" si="37"/>
        <v>-6.1888999996881466E-2</v>
      </c>
    </row>
    <row r="156" spans="1:34" s="29" customFormat="1">
      <c r="A156" s="17" t="s">
        <v>24</v>
      </c>
      <c r="B156" s="108" t="s">
        <v>90</v>
      </c>
      <c r="C156" s="109">
        <v>50701.952100000002</v>
      </c>
      <c r="D156" s="109" t="s">
        <v>26</v>
      </c>
      <c r="E156" s="29">
        <f t="shared" si="38"/>
        <v>19716.369786335625</v>
      </c>
      <c r="F156" s="117">
        <f t="shared" si="39"/>
        <v>19716.5</v>
      </c>
      <c r="G156" s="29">
        <f t="shared" si="34"/>
        <v>-6.0262349994445685E-2</v>
      </c>
      <c r="J156" s="29">
        <f>G156</f>
        <v>-6.0262349994445685E-2</v>
      </c>
      <c r="O156" s="29">
        <f t="shared" si="40"/>
        <v>-5.9709037817037777E-2</v>
      </c>
      <c r="P156" s="30">
        <f t="shared" si="41"/>
        <v>35683.452100000002</v>
      </c>
      <c r="Q156" s="29">
        <f t="shared" si="35"/>
        <v>3.0615436566788032E-7</v>
      </c>
      <c r="S156" s="32">
        <v>1</v>
      </c>
      <c r="T156" s="29">
        <f t="shared" si="36"/>
        <v>3.0615436566788032E-7</v>
      </c>
      <c r="V156" s="29">
        <f t="shared" si="37"/>
        <v>-6.0262349994445685E-2</v>
      </c>
    </row>
    <row r="157" spans="1:34" s="29" customFormat="1">
      <c r="A157" s="17" t="s">
        <v>24</v>
      </c>
      <c r="B157" s="108" t="s">
        <v>90</v>
      </c>
      <c r="C157" s="109">
        <v>50702.877500000002</v>
      </c>
      <c r="D157" s="109" t="s">
        <v>26</v>
      </c>
      <c r="E157" s="29">
        <f t="shared" si="38"/>
        <v>19718.369371898076</v>
      </c>
      <c r="F157" s="117">
        <f t="shared" si="39"/>
        <v>19718.5</v>
      </c>
      <c r="G157" s="29">
        <f t="shared" ref="G157:G188" si="42">C157-(C$7+F157*C$8)</f>
        <v>-6.0454149992438033E-2</v>
      </c>
      <c r="J157" s="29">
        <f>G157</f>
        <v>-6.0454149992438033E-2</v>
      </c>
      <c r="O157" s="29">
        <f t="shared" si="40"/>
        <v>-5.9719037457214963E-2</v>
      </c>
      <c r="P157" s="30">
        <f t="shared" si="41"/>
        <v>35684.377500000002</v>
      </c>
      <c r="Q157" s="29">
        <f t="shared" si="35"/>
        <v>5.4039043944208978E-7</v>
      </c>
      <c r="S157" s="32">
        <v>1</v>
      </c>
      <c r="T157" s="29">
        <f t="shared" si="36"/>
        <v>5.4039043944208978E-7</v>
      </c>
      <c r="V157" s="29">
        <f t="shared" si="37"/>
        <v>-6.0454149992438033E-2</v>
      </c>
    </row>
    <row r="158" spans="1:34" s="29" customFormat="1">
      <c r="A158" s="17" t="s">
        <v>82</v>
      </c>
      <c r="B158" s="108"/>
      <c r="C158" s="109">
        <v>50767.434999999998</v>
      </c>
      <c r="D158" s="109">
        <v>7.0000000000000001E-3</v>
      </c>
      <c r="E158" s="29">
        <f t="shared" si="38"/>
        <v>19857.863909338867</v>
      </c>
      <c r="F158" s="117">
        <f t="shared" si="39"/>
        <v>19858</v>
      </c>
      <c r="G158" s="29">
        <f t="shared" si="42"/>
        <v>-6.2982200004626065E-2</v>
      </c>
      <c r="L158" s="29">
        <f>+G158</f>
        <v>-6.2982200004626065E-2</v>
      </c>
      <c r="O158" s="29">
        <f t="shared" si="40"/>
        <v>-6.04184012600915E-2</v>
      </c>
      <c r="P158" s="30">
        <f t="shared" si="41"/>
        <v>35748.934999999998</v>
      </c>
      <c r="Q158" s="29">
        <f t="shared" si="35"/>
        <v>6.573064002477012E-6</v>
      </c>
      <c r="S158" s="32">
        <v>0.1</v>
      </c>
      <c r="T158" s="29">
        <f t="shared" si="36"/>
        <v>6.573064002477012E-7</v>
      </c>
      <c r="V158" s="29">
        <f t="shared" si="37"/>
        <v>-6.2982200004626065E-2</v>
      </c>
      <c r="AA158" s="29" t="s">
        <v>80</v>
      </c>
      <c r="AC158" s="29">
        <v>19</v>
      </c>
      <c r="AE158" s="29" t="s">
        <v>81</v>
      </c>
      <c r="AH158" s="29" t="s">
        <v>59</v>
      </c>
    </row>
    <row r="159" spans="1:34" s="29" customFormat="1">
      <c r="A159" s="17" t="s">
        <v>24</v>
      </c>
      <c r="B159" s="108" t="s">
        <v>89</v>
      </c>
      <c r="C159" s="109">
        <v>50778.540999999997</v>
      </c>
      <c r="D159" s="109" t="s">
        <v>26</v>
      </c>
      <c r="E159" s="29">
        <f t="shared" si="38"/>
        <v>19881.861529023914</v>
      </c>
      <c r="F159" s="117">
        <f t="shared" si="39"/>
        <v>19882</v>
      </c>
      <c r="G159" s="29">
        <f t="shared" si="42"/>
        <v>-6.4083800003572833E-2</v>
      </c>
      <c r="J159" s="29">
        <f>G159</f>
        <v>-6.4083800003572833E-2</v>
      </c>
      <c r="O159" s="29">
        <f t="shared" si="40"/>
        <v>-6.0539097412184342E-2</v>
      </c>
      <c r="P159" s="30">
        <f t="shared" si="41"/>
        <v>35760.040999999997</v>
      </c>
      <c r="Q159" s="29">
        <f t="shared" si="35"/>
        <v>1.2564916461396279E-5</v>
      </c>
      <c r="S159" s="32">
        <v>1</v>
      </c>
      <c r="T159" s="29">
        <f t="shared" si="36"/>
        <v>1.2564916461396279E-5</v>
      </c>
      <c r="V159" s="29">
        <f t="shared" si="37"/>
        <v>-6.4083800003572833E-2</v>
      </c>
    </row>
    <row r="160" spans="1:34">
      <c r="A160" s="17" t="s">
        <v>298</v>
      </c>
      <c r="B160" s="108" t="s">
        <v>89</v>
      </c>
      <c r="C160" s="109">
        <v>51336.2</v>
      </c>
      <c r="D160" s="17" t="s">
        <v>80</v>
      </c>
      <c r="E160" s="29">
        <f t="shared" si="38"/>
        <v>21086.839792660219</v>
      </c>
      <c r="F160" s="15">
        <f t="shared" si="39"/>
        <v>21087</v>
      </c>
      <c r="G160" s="29">
        <f t="shared" si="42"/>
        <v>-7.4143300000287127E-2</v>
      </c>
      <c r="H160" s="29"/>
      <c r="I160" s="29"/>
      <c r="J160" s="29"/>
      <c r="L160" s="29"/>
      <c r="M160" s="29">
        <f t="shared" ref="M160:M166" si="43">G160</f>
        <v>-7.4143300000287127E-2</v>
      </c>
      <c r="N160" s="29">
        <f t="shared" ref="N160:N191" ca="1" si="44">+C$11+C$12*F160</f>
        <v>-6.9338148042343395E-2</v>
      </c>
      <c r="O160" s="29">
        <f t="shared" si="40"/>
        <v>-6.6740765553235243E-2</v>
      </c>
      <c r="P160" s="30">
        <f t="shared" si="41"/>
        <v>36317.699999999997</v>
      </c>
      <c r="Q160" s="29">
        <f t="shared" si="35"/>
        <v>5.4797516239789737E-5</v>
      </c>
      <c r="R160" s="4"/>
      <c r="S160" s="32">
        <v>1</v>
      </c>
      <c r="T160" s="29">
        <f t="shared" si="36"/>
        <v>5.4797516239789737E-5</v>
      </c>
      <c r="X160" s="17">
        <v>9993</v>
      </c>
      <c r="Y160" s="16">
        <v>-2.5000000000000001E-3</v>
      </c>
      <c r="Z160" t="s">
        <v>265</v>
      </c>
      <c r="AB160" t="s">
        <v>266</v>
      </c>
    </row>
    <row r="161" spans="1:28" s="29" customFormat="1">
      <c r="A161" s="109" t="s">
        <v>118</v>
      </c>
      <c r="B161" s="108" t="s">
        <v>89</v>
      </c>
      <c r="C161" s="105">
        <v>51458.378599999996</v>
      </c>
      <c r="D161" s="109"/>
      <c r="E161" s="29">
        <f t="shared" si="38"/>
        <v>21350.840835020357</v>
      </c>
      <c r="F161" s="15">
        <f t="shared" si="39"/>
        <v>21351</v>
      </c>
      <c r="G161" s="29">
        <f t="shared" si="42"/>
        <v>-7.366090000141412E-2</v>
      </c>
      <c r="K161"/>
      <c r="M161" s="29">
        <f t="shared" si="43"/>
        <v>-7.366090000141412E-2</v>
      </c>
      <c r="N161" s="29">
        <f t="shared" ca="1" si="44"/>
        <v>-7.0854629469440003E-2</v>
      </c>
      <c r="O161" s="29">
        <f t="shared" si="40"/>
        <v>-6.813658239893336E-2</v>
      </c>
      <c r="P161" s="30">
        <f t="shared" si="41"/>
        <v>36439.878599999996</v>
      </c>
      <c r="Q161" s="29">
        <f t="shared" ref="Q161:Q192" si="45">(G161-O161)^2</f>
        <v>3.051808497307878E-5</v>
      </c>
      <c r="S161" s="32">
        <v>1</v>
      </c>
      <c r="T161" s="29">
        <f t="shared" ref="T161:T170" si="46">+S161*Q161</f>
        <v>3.051808497307878E-5</v>
      </c>
      <c r="V161" s="29">
        <f>G161+R161</f>
        <v>-7.366090000141412E-2</v>
      </c>
    </row>
    <row r="162" spans="1:28" s="29" customFormat="1">
      <c r="A162" s="109" t="s">
        <v>118</v>
      </c>
      <c r="B162" s="108" t="s">
        <v>90</v>
      </c>
      <c r="C162" s="105">
        <v>51469.255599999997</v>
      </c>
      <c r="D162" s="109"/>
      <c r="E162" s="29">
        <f t="shared" si="38"/>
        <v>21374.343636147161</v>
      </c>
      <c r="F162" s="15">
        <f t="shared" si="39"/>
        <v>21374.5</v>
      </c>
      <c r="G162" s="29">
        <f t="shared" si="42"/>
        <v>-7.2364550003840122E-2</v>
      </c>
      <c r="K162"/>
      <c r="M162" s="29">
        <f t="shared" si="43"/>
        <v>-7.2364550003840122E-2</v>
      </c>
      <c r="N162" s="29">
        <f t="shared" ca="1" si="44"/>
        <v>-7.0989619293442913E-2</v>
      </c>
      <c r="O162" s="29">
        <f t="shared" si="40"/>
        <v>-6.8261477770193507E-2</v>
      </c>
      <c r="P162" s="30">
        <f t="shared" si="41"/>
        <v>36450.755599999997</v>
      </c>
      <c r="Q162" s="29">
        <f t="shared" si="45"/>
        <v>1.6835201754521825E-5</v>
      </c>
      <c r="S162" s="32">
        <v>1</v>
      </c>
      <c r="T162" s="29">
        <f t="shared" si="46"/>
        <v>1.6835201754521825E-5</v>
      </c>
      <c r="V162" s="29">
        <f>G162+R162</f>
        <v>-7.2364550003840122E-2</v>
      </c>
    </row>
    <row r="163" spans="1:28" s="29" customFormat="1">
      <c r="A163" s="109" t="s">
        <v>118</v>
      </c>
      <c r="B163" s="108" t="s">
        <v>89</v>
      </c>
      <c r="C163" s="105">
        <v>51471.3341</v>
      </c>
      <c r="D163" s="105"/>
      <c r="E163" s="29">
        <f t="shared" si="38"/>
        <v>21378.834816816659</v>
      </c>
      <c r="F163" s="15">
        <f t="shared" si="39"/>
        <v>21379</v>
      </c>
      <c r="G163" s="29">
        <f t="shared" si="42"/>
        <v>-7.6446099999884609E-2</v>
      </c>
      <c r="K163"/>
      <c r="M163" s="29">
        <f t="shared" si="43"/>
        <v>-7.6446099999884609E-2</v>
      </c>
      <c r="N163" s="29">
        <f t="shared" ca="1" si="44"/>
        <v>-7.1015468408677521E-2</v>
      </c>
      <c r="O163" s="29">
        <f t="shared" si="40"/>
        <v>-6.8285405962385567E-2</v>
      </c>
      <c r="P163" s="30">
        <f t="shared" si="41"/>
        <v>36452.8341</v>
      </c>
      <c r="Q163" s="29">
        <f t="shared" si="45"/>
        <v>6.6596927173672417E-5</v>
      </c>
      <c r="S163" s="32">
        <v>1</v>
      </c>
      <c r="T163" s="29">
        <f t="shared" si="46"/>
        <v>6.6596927173672417E-5</v>
      </c>
      <c r="V163" s="29">
        <f>G163+R163</f>
        <v>-7.6446099999884609E-2</v>
      </c>
    </row>
    <row r="164" spans="1:28">
      <c r="A164" s="17" t="s">
        <v>299</v>
      </c>
      <c r="B164" s="108" t="s">
        <v>89</v>
      </c>
      <c r="C164" s="109">
        <v>51558.341899999999</v>
      </c>
      <c r="D164" s="17" t="s">
        <v>80</v>
      </c>
      <c r="E164" s="29">
        <f t="shared" si="38"/>
        <v>21566.839507437297</v>
      </c>
      <c r="F164" s="15">
        <f t="shared" si="39"/>
        <v>21567</v>
      </c>
      <c r="G164" s="29">
        <f t="shared" si="42"/>
        <v>-7.4275300001318101E-2</v>
      </c>
      <c r="H164" s="29"/>
      <c r="I164" s="29"/>
      <c r="J164" s="29"/>
      <c r="L164" s="29"/>
      <c r="M164" s="29">
        <f t="shared" si="43"/>
        <v>-7.4275300001318101E-2</v>
      </c>
      <c r="N164" s="29">
        <f t="shared" ca="1" si="44"/>
        <v>-7.2095387000700867E-2</v>
      </c>
      <c r="O164" s="29">
        <f t="shared" si="40"/>
        <v>-6.9288535774268828E-2</v>
      </c>
      <c r="P164" s="30">
        <f t="shared" si="41"/>
        <v>36539.841899999999</v>
      </c>
      <c r="Q164" s="29">
        <f t="shared" si="45"/>
        <v>2.4867817456178331E-5</v>
      </c>
      <c r="R164" s="4"/>
      <c r="S164" s="32">
        <v>1</v>
      </c>
      <c r="T164" s="29">
        <f t="shared" si="46"/>
        <v>2.4867817456178331E-5</v>
      </c>
      <c r="X164" s="17">
        <v>10473</v>
      </c>
      <c r="Y164" s="16">
        <v>-2.0000000000000001E-4</v>
      </c>
      <c r="Z164" t="s">
        <v>267</v>
      </c>
      <c r="AB164" t="s">
        <v>268</v>
      </c>
    </row>
    <row r="165" spans="1:28" s="29" customFormat="1">
      <c r="A165" s="109" t="s">
        <v>118</v>
      </c>
      <c r="B165" s="108" t="s">
        <v>89</v>
      </c>
      <c r="C165" s="105">
        <v>51807.323900000003</v>
      </c>
      <c r="D165" s="109"/>
      <c r="E165" s="29">
        <f t="shared" si="38"/>
        <v>22104.834766254422</v>
      </c>
      <c r="F165" s="15">
        <f t="shared" si="39"/>
        <v>22105</v>
      </c>
      <c r="G165" s="29">
        <f t="shared" si="42"/>
        <v>-7.6469499996164814E-2</v>
      </c>
      <c r="K165"/>
      <c r="M165" s="29">
        <f t="shared" si="43"/>
        <v>-7.6469499996164814E-2</v>
      </c>
      <c r="N165" s="29">
        <f t="shared" ca="1" si="44"/>
        <v>-7.5185792333193183E-2</v>
      </c>
      <c r="O165" s="29">
        <f t="shared" si="40"/>
        <v>-7.2196570879680677E-2</v>
      </c>
      <c r="P165" s="30">
        <f t="shared" si="41"/>
        <v>36788.823900000003</v>
      </c>
      <c r="Q165" s="29">
        <f t="shared" si="45"/>
        <v>1.8257923234497903E-5</v>
      </c>
      <c r="S165" s="32">
        <v>1</v>
      </c>
      <c r="T165" s="29">
        <f t="shared" si="46"/>
        <v>1.8257923234497903E-5</v>
      </c>
      <c r="V165" s="29">
        <f>G165+R165</f>
        <v>-7.6469499996164814E-2</v>
      </c>
    </row>
    <row r="166" spans="1:28" s="29" customFormat="1">
      <c r="A166" s="109" t="s">
        <v>118</v>
      </c>
      <c r="B166" s="108" t="s">
        <v>90</v>
      </c>
      <c r="C166" s="105">
        <v>51811.260699999999</v>
      </c>
      <c r="D166" s="109"/>
      <c r="E166" s="29">
        <f t="shared" si="38"/>
        <v>22113.341323896777</v>
      </c>
      <c r="F166" s="15">
        <f t="shared" si="39"/>
        <v>22113.5</v>
      </c>
      <c r="G166" s="29">
        <f t="shared" si="42"/>
        <v>-7.3434649995760992E-2</v>
      </c>
      <c r="K166"/>
      <c r="M166" s="29">
        <f t="shared" si="43"/>
        <v>-7.3434649995760992E-2</v>
      </c>
      <c r="N166" s="29">
        <f t="shared" ca="1" si="44"/>
        <v>-7.523461843974745E-2</v>
      </c>
      <c r="O166" s="29">
        <f t="shared" si="40"/>
        <v>-7.2242960188373812E-2</v>
      </c>
      <c r="P166" s="30">
        <f t="shared" si="41"/>
        <v>36792.760699999999</v>
      </c>
      <c r="Q166" s="29">
        <f t="shared" si="45"/>
        <v>1.4201245970304957E-6</v>
      </c>
      <c r="S166" s="32">
        <v>1</v>
      </c>
      <c r="T166" s="29">
        <f t="shared" si="46"/>
        <v>1.4201245970304957E-6</v>
      </c>
      <c r="V166" s="29">
        <f>G166+R166</f>
        <v>-7.3434649995760992E-2</v>
      </c>
    </row>
    <row r="167" spans="1:28" s="29" customFormat="1">
      <c r="A167" s="133" t="s">
        <v>29</v>
      </c>
      <c r="B167" s="108" t="s">
        <v>89</v>
      </c>
      <c r="C167" s="109">
        <v>51812.878700000001</v>
      </c>
      <c r="D167" s="109">
        <v>2.0000000000000001E-4</v>
      </c>
      <c r="E167" s="29">
        <f t="shared" si="38"/>
        <v>22116.837465500455</v>
      </c>
      <c r="F167" s="15">
        <f t="shared" si="39"/>
        <v>22117</v>
      </c>
      <c r="G167" s="29">
        <f t="shared" si="42"/>
        <v>-7.5220300001092255E-2</v>
      </c>
      <c r="K167" s="29">
        <f>G167</f>
        <v>-7.5220300001092255E-2</v>
      </c>
      <c r="N167" s="29">
        <f t="shared" ca="1" si="44"/>
        <v>-7.5254723307152119E-2</v>
      </c>
      <c r="O167" s="29">
        <f t="shared" si="40"/>
        <v>-7.2262065687513893E-2</v>
      </c>
      <c r="P167" s="30">
        <f t="shared" si="41"/>
        <v>36794.378700000001</v>
      </c>
      <c r="Q167" s="29">
        <f t="shared" si="45"/>
        <v>8.7511502540324417E-6</v>
      </c>
      <c r="S167" s="32">
        <v>1</v>
      </c>
      <c r="T167" s="29">
        <f t="shared" si="46"/>
        <v>8.7511502540324417E-6</v>
      </c>
      <c r="V167" s="29">
        <f>G167+R167</f>
        <v>-7.5220300001092255E-2</v>
      </c>
    </row>
    <row r="168" spans="1:28" s="29" customFormat="1">
      <c r="A168" s="109" t="s">
        <v>118</v>
      </c>
      <c r="B168" s="108" t="s">
        <v>89</v>
      </c>
      <c r="C168" s="105">
        <v>51814.269200000002</v>
      </c>
      <c r="D168" s="109"/>
      <c r="E168" s="29">
        <f t="shared" si="38"/>
        <v>22119.842029715484</v>
      </c>
      <c r="F168" s="15">
        <f t="shared" si="39"/>
        <v>22120</v>
      </c>
      <c r="G168" s="29">
        <f t="shared" si="42"/>
        <v>-7.3107999996864237E-2</v>
      </c>
      <c r="K168"/>
      <c r="M168" s="29">
        <f>G168</f>
        <v>-7.3107999996864237E-2</v>
      </c>
      <c r="N168" s="29">
        <f t="shared" ca="1" si="44"/>
        <v>-7.5271956050641867E-2</v>
      </c>
      <c r="O168" s="29">
        <f t="shared" si="40"/>
        <v>-7.2278443695640043E-2</v>
      </c>
      <c r="P168" s="30">
        <f t="shared" si="41"/>
        <v>36795.769200000002</v>
      </c>
      <c r="Q168" s="29">
        <f t="shared" si="45"/>
        <v>6.8816365690076492E-7</v>
      </c>
      <c r="S168" s="32">
        <v>1</v>
      </c>
      <c r="T168" s="29">
        <f t="shared" si="46"/>
        <v>6.8816365690076492E-7</v>
      </c>
      <c r="V168" s="29">
        <f>G168+R168</f>
        <v>-7.3107999996864237E-2</v>
      </c>
    </row>
    <row r="169" spans="1:28">
      <c r="A169" s="17" t="s">
        <v>300</v>
      </c>
      <c r="B169" s="108" t="s">
        <v>89</v>
      </c>
      <c r="C169" s="109">
        <v>52185.421600000001</v>
      </c>
      <c r="D169" s="17" t="s">
        <v>59</v>
      </c>
      <c r="E169" s="31">
        <f t="shared" si="38"/>
        <v>22921.820612498952</v>
      </c>
      <c r="F169" s="15">
        <f t="shared" si="39"/>
        <v>22922</v>
      </c>
      <c r="G169" s="29">
        <f t="shared" si="42"/>
        <v>-8.301979999669129E-2</v>
      </c>
      <c r="H169" s="29"/>
      <c r="I169" s="29"/>
      <c r="J169" s="29">
        <f t="shared" ref="J169:J185" si="47">G169</f>
        <v>-8.301979999669129E-2</v>
      </c>
      <c r="K169" s="29"/>
      <c r="L169" s="29"/>
      <c r="M169" s="29"/>
      <c r="N169" s="29">
        <f t="shared" ca="1" si="44"/>
        <v>-7.9878842810230791E-2</v>
      </c>
      <c r="O169" s="29">
        <f t="shared" si="40"/>
        <v>-7.6718611312710419E-2</v>
      </c>
      <c r="P169" s="30">
        <f t="shared" si="41"/>
        <v>37166.921600000001</v>
      </c>
      <c r="Q169" s="29">
        <f t="shared" si="45"/>
        <v>3.9704978831128582E-5</v>
      </c>
      <c r="R169" s="4"/>
      <c r="S169" s="32">
        <v>1</v>
      </c>
      <c r="T169" s="29">
        <f t="shared" si="46"/>
        <v>3.9704978831128582E-5</v>
      </c>
      <c r="X169" s="17">
        <v>11828</v>
      </c>
      <c r="Y169" s="16">
        <v>-2.0999999999999999E-3</v>
      </c>
      <c r="Z169" t="s">
        <v>269</v>
      </c>
      <c r="AB169" t="s">
        <v>270</v>
      </c>
    </row>
    <row r="170" spans="1:28" s="29" customFormat="1">
      <c r="A170" s="17" t="s">
        <v>88</v>
      </c>
      <c r="B170" s="108" t="s">
        <v>89</v>
      </c>
      <c r="C170" s="109">
        <v>52185.421649999997</v>
      </c>
      <c r="D170" s="109">
        <v>1.9000000000000001E-4</v>
      </c>
      <c r="E170" s="31">
        <f t="shared" si="38"/>
        <v>22921.820720537926</v>
      </c>
      <c r="F170" s="15">
        <f t="shared" si="39"/>
        <v>22922</v>
      </c>
      <c r="G170" s="29">
        <f t="shared" si="42"/>
        <v>-8.2969800001592375E-2</v>
      </c>
      <c r="J170" s="29">
        <f t="shared" si="47"/>
        <v>-8.2969800001592375E-2</v>
      </c>
      <c r="N170" s="29">
        <f t="shared" ca="1" si="44"/>
        <v>-7.9878842810230791E-2</v>
      </c>
      <c r="O170" s="29">
        <f t="shared" si="40"/>
        <v>-7.6718611312710419E-2</v>
      </c>
      <c r="P170" s="30">
        <f t="shared" si="41"/>
        <v>37166.921649999997</v>
      </c>
      <c r="Q170" s="29">
        <f t="shared" si="45"/>
        <v>3.907736002400571E-5</v>
      </c>
      <c r="S170" s="32">
        <v>1</v>
      </c>
      <c r="T170" s="29">
        <f t="shared" si="46"/>
        <v>3.907736002400571E-5</v>
      </c>
      <c r="V170" s="29">
        <f>G170+R170</f>
        <v>-8.2969800001592375E-2</v>
      </c>
    </row>
    <row r="171" spans="1:28" s="29" customFormat="1">
      <c r="A171" s="17" t="s">
        <v>88</v>
      </c>
      <c r="B171" s="108" t="s">
        <v>89</v>
      </c>
      <c r="C171" s="109">
        <v>52185.42196</v>
      </c>
      <c r="D171" s="109">
        <v>2.4000000000000001E-4</v>
      </c>
      <c r="E171" s="31">
        <f t="shared" ref="E171:E193" si="48">(C171-C$7)/C$8</f>
        <v>22921.82139037965</v>
      </c>
      <c r="F171" s="15">
        <f t="shared" ref="F171:F193" si="49">ROUND(2*E171,0)/2</f>
        <v>22922</v>
      </c>
      <c r="G171" s="29">
        <f t="shared" si="42"/>
        <v>-8.2659799998509698E-2</v>
      </c>
      <c r="J171" s="29">
        <f t="shared" si="47"/>
        <v>-8.2659799998509698E-2</v>
      </c>
      <c r="N171" s="29">
        <f t="shared" ca="1" si="44"/>
        <v>-7.9878842810230791E-2</v>
      </c>
      <c r="O171" s="29">
        <f t="shared" ref="O171:O193" si="50">+D$11+D$12*F171+D$13*F171^2</f>
        <v>-7.6718611312710419E-2</v>
      </c>
      <c r="P171" s="30">
        <f t="shared" ref="P171:P193" si="51">C171-15018.5</f>
        <v>37166.92196</v>
      </c>
      <c r="Q171" s="29">
        <f t="shared" si="45"/>
        <v>3.5297723000269359E-5</v>
      </c>
      <c r="S171" s="32">
        <v>1</v>
      </c>
      <c r="T171" s="29">
        <f t="shared" ref="T171:T193" si="52">+S171*Q171</f>
        <v>3.5297723000269359E-5</v>
      </c>
      <c r="V171" s="29">
        <f>G171+R171</f>
        <v>-8.2659799998509698E-2</v>
      </c>
    </row>
    <row r="172" spans="1:28">
      <c r="A172" s="17" t="s">
        <v>300</v>
      </c>
      <c r="B172" s="108" t="s">
        <v>89</v>
      </c>
      <c r="C172" s="109">
        <v>52185.421999999999</v>
      </c>
      <c r="D172" s="17" t="s">
        <v>74</v>
      </c>
      <c r="E172" s="31">
        <f t="shared" si="48"/>
        <v>22921.821476810837</v>
      </c>
      <c r="F172" s="15">
        <f t="shared" si="49"/>
        <v>22922</v>
      </c>
      <c r="G172" s="29">
        <f t="shared" si="42"/>
        <v>-8.2619799999520183E-2</v>
      </c>
      <c r="H172" s="29"/>
      <c r="I172" s="29"/>
      <c r="J172" s="29">
        <f t="shared" si="47"/>
        <v>-8.2619799999520183E-2</v>
      </c>
      <c r="K172" s="29"/>
      <c r="L172" s="29"/>
      <c r="M172" s="29"/>
      <c r="N172" s="29">
        <f t="shared" ca="1" si="44"/>
        <v>-7.9878842810230791E-2</v>
      </c>
      <c r="O172" s="29">
        <f t="shared" si="50"/>
        <v>-7.6718611312710419E-2</v>
      </c>
      <c r="P172" s="30">
        <f t="shared" si="51"/>
        <v>37166.921999999999</v>
      </c>
      <c r="Q172" s="29">
        <f t="shared" si="45"/>
        <v>3.4824027917331543E-5</v>
      </c>
      <c r="R172" s="4"/>
      <c r="S172" s="32">
        <v>1</v>
      </c>
      <c r="T172" s="29">
        <f t="shared" si="52"/>
        <v>3.4824027917331543E-5</v>
      </c>
      <c r="X172" s="17">
        <v>11828</v>
      </c>
      <c r="Y172" s="16">
        <v>-1.8E-3</v>
      </c>
      <c r="Z172" t="s">
        <v>269</v>
      </c>
      <c r="AB172" t="s">
        <v>270</v>
      </c>
    </row>
    <row r="173" spans="1:28" s="29" customFormat="1">
      <c r="A173" s="131" t="s">
        <v>102</v>
      </c>
      <c r="B173" s="134" t="s">
        <v>90</v>
      </c>
      <c r="C173" s="135">
        <v>52497.577299999997</v>
      </c>
      <c r="D173" s="135">
        <v>1E-4</v>
      </c>
      <c r="E173" s="31">
        <f t="shared" si="48"/>
        <v>23596.32032176603</v>
      </c>
      <c r="F173" s="15">
        <f t="shared" si="49"/>
        <v>23596.5</v>
      </c>
      <c r="G173" s="29">
        <f t="shared" si="42"/>
        <v>-8.3154350002587307E-2</v>
      </c>
      <c r="J173" s="29">
        <f t="shared" si="47"/>
        <v>-8.3154350002587307E-2</v>
      </c>
      <c r="N173" s="29">
        <f t="shared" ca="1" si="44"/>
        <v>-8.3753337971506039E-2</v>
      </c>
      <c r="O173" s="29">
        <f t="shared" si="50"/>
        <v>-8.0548192140173933E-2</v>
      </c>
      <c r="P173" s="30">
        <f t="shared" si="51"/>
        <v>37479.077299999997</v>
      </c>
      <c r="Q173" s="29">
        <f t="shared" si="45"/>
        <v>6.7920588038190507E-6</v>
      </c>
      <c r="S173" s="32">
        <v>1</v>
      </c>
      <c r="T173" s="29">
        <f t="shared" si="52"/>
        <v>6.7920588038190507E-6</v>
      </c>
      <c r="V173" s="29">
        <f>G173+R173</f>
        <v>-8.3154350002587307E-2</v>
      </c>
    </row>
    <row r="174" spans="1:28" s="29" customFormat="1">
      <c r="A174" s="109" t="s">
        <v>103</v>
      </c>
      <c r="B174" s="108" t="s">
        <v>90</v>
      </c>
      <c r="C174" s="109">
        <v>52506.366099999999</v>
      </c>
      <c r="D174" s="109">
        <v>4.0000000000000002E-4</v>
      </c>
      <c r="E174" s="31">
        <f t="shared" si="48"/>
        <v>23615.310982659961</v>
      </c>
      <c r="F174" s="15">
        <f t="shared" si="49"/>
        <v>23615.5</v>
      </c>
      <c r="G174" s="29">
        <f t="shared" si="42"/>
        <v>-8.7476449996756855E-2</v>
      </c>
      <c r="J174" s="29">
        <f t="shared" si="47"/>
        <v>-8.7476449996756855E-2</v>
      </c>
      <c r="N174" s="29">
        <f t="shared" ca="1" si="44"/>
        <v>-8.3862478680274341E-2</v>
      </c>
      <c r="O174" s="29">
        <f t="shared" si="50"/>
        <v>-8.0657328550226559E-2</v>
      </c>
      <c r="P174" s="30">
        <f t="shared" si="51"/>
        <v>37487.866099999999</v>
      </c>
      <c r="Q174" s="29">
        <f t="shared" si="45"/>
        <v>4.6500417302529438E-5</v>
      </c>
      <c r="S174" s="32">
        <v>1</v>
      </c>
      <c r="T174" s="29">
        <f t="shared" si="52"/>
        <v>4.6500417302529438E-5</v>
      </c>
      <c r="V174" s="29">
        <f>G174+R174</f>
        <v>-8.7476449996756855E-2</v>
      </c>
    </row>
    <row r="175" spans="1:28">
      <c r="A175" s="17" t="s">
        <v>301</v>
      </c>
      <c r="B175" s="108" t="s">
        <v>89</v>
      </c>
      <c r="C175" s="109">
        <v>52507.066299999999</v>
      </c>
      <c r="D175" s="17" t="s">
        <v>74</v>
      </c>
      <c r="E175" s="31">
        <f t="shared" si="48"/>
        <v>23616.823960627138</v>
      </c>
      <c r="F175" s="15">
        <f t="shared" si="49"/>
        <v>23617</v>
      </c>
      <c r="G175" s="29">
        <f t="shared" si="42"/>
        <v>-8.1470299999637064E-2</v>
      </c>
      <c r="H175" s="29"/>
      <c r="I175" s="29"/>
      <c r="J175" s="29">
        <f t="shared" si="47"/>
        <v>-8.1470299999637064E-2</v>
      </c>
      <c r="K175" s="29"/>
      <c r="L175" s="29"/>
      <c r="M175" s="29"/>
      <c r="N175" s="29">
        <f t="shared" ca="1" si="44"/>
        <v>-8.3871095052019215E-2</v>
      </c>
      <c r="O175" s="29">
        <f t="shared" si="50"/>
        <v>-8.066594752514715E-2</v>
      </c>
      <c r="P175" s="30">
        <f t="shared" si="51"/>
        <v>37488.566299999999</v>
      </c>
      <c r="Q175" s="29">
        <f t="shared" si="45"/>
        <v>6.4698290321804749E-7</v>
      </c>
      <c r="R175" s="4"/>
      <c r="S175" s="32">
        <v>1</v>
      </c>
      <c r="T175" s="29">
        <f t="shared" si="52"/>
        <v>6.4698290321804749E-7</v>
      </c>
      <c r="X175" s="17">
        <v>12523</v>
      </c>
      <c r="Y175" s="16">
        <v>2.8999999999999998E-3</v>
      </c>
      <c r="Z175" t="s">
        <v>271</v>
      </c>
      <c r="AA175" t="s">
        <v>272</v>
      </c>
    </row>
    <row r="176" spans="1:28" s="29" customFormat="1">
      <c r="A176" s="109" t="s">
        <v>103</v>
      </c>
      <c r="B176" s="108" t="s">
        <v>90</v>
      </c>
      <c r="C176" s="109">
        <v>52516.551399999997</v>
      </c>
      <c r="D176" s="109">
        <v>4.0000000000000002E-4</v>
      </c>
      <c r="E176" s="31">
        <f t="shared" si="48"/>
        <v>23637.319172447289</v>
      </c>
      <c r="F176" s="15">
        <f t="shared" si="49"/>
        <v>23637.5</v>
      </c>
      <c r="G176" s="29">
        <f t="shared" si="42"/>
        <v>-8.368625000002794E-2</v>
      </c>
      <c r="J176" s="29">
        <f t="shared" si="47"/>
        <v>-8.368625000002794E-2</v>
      </c>
      <c r="N176" s="29">
        <f t="shared" ca="1" si="44"/>
        <v>-8.3988852132532391E-2</v>
      </c>
      <c r="O176" s="29">
        <f t="shared" si="50"/>
        <v>-8.0783783339766116E-2</v>
      </c>
      <c r="P176" s="30">
        <f t="shared" si="51"/>
        <v>37498.051399999997</v>
      </c>
      <c r="Q176" s="29">
        <f t="shared" si="45"/>
        <v>8.4243127139314243E-6</v>
      </c>
      <c r="S176" s="32">
        <v>1</v>
      </c>
      <c r="T176" s="29">
        <f t="shared" si="52"/>
        <v>8.4243127139314243E-6</v>
      </c>
      <c r="V176" s="29">
        <f>G176+R176</f>
        <v>-8.368625000002794E-2</v>
      </c>
    </row>
    <row r="177" spans="1:27" s="29" customFormat="1">
      <c r="A177" s="109" t="s">
        <v>103</v>
      </c>
      <c r="B177" s="108" t="s">
        <v>89</v>
      </c>
      <c r="C177" s="109">
        <v>52521.408499999998</v>
      </c>
      <c r="D177" s="109">
        <v>8.9999999999999998E-4</v>
      </c>
      <c r="E177" s="31">
        <f t="shared" si="48"/>
        <v>23647.814295675478</v>
      </c>
      <c r="F177" s="15">
        <f t="shared" si="49"/>
        <v>23648</v>
      </c>
      <c r="G177" s="29">
        <f t="shared" si="42"/>
        <v>-8.5943199999746867E-2</v>
      </c>
      <c r="J177" s="29">
        <f t="shared" si="47"/>
        <v>-8.5943199999746867E-2</v>
      </c>
      <c r="N177" s="29">
        <f t="shared" ca="1" si="44"/>
        <v>-8.404916673474648E-2</v>
      </c>
      <c r="O177" s="29">
        <f t="shared" si="50"/>
        <v>-8.0844169417152376E-2</v>
      </c>
      <c r="P177" s="30">
        <f t="shared" si="51"/>
        <v>37502.908499999998</v>
      </c>
      <c r="Q177" s="29">
        <f t="shared" si="45"/>
        <v>2.6000112882233913E-5</v>
      </c>
      <c r="S177" s="32">
        <v>1</v>
      </c>
      <c r="T177" s="29">
        <f t="shared" si="52"/>
        <v>2.6000112882233913E-5</v>
      </c>
      <c r="V177" s="29">
        <f>G177+R177</f>
        <v>-8.5943199999746867E-2</v>
      </c>
    </row>
    <row r="178" spans="1:27" s="29" customFormat="1">
      <c r="A178" s="17" t="s">
        <v>87</v>
      </c>
      <c r="B178" s="108"/>
      <c r="C178" s="136">
        <v>52555.655700000003</v>
      </c>
      <c r="D178" s="136">
        <v>2.0000000000000001E-4</v>
      </c>
      <c r="E178" s="31">
        <f t="shared" si="48"/>
        <v>23721.814951256059</v>
      </c>
      <c r="F178" s="15">
        <f t="shared" si="49"/>
        <v>23722</v>
      </c>
      <c r="G178" s="29">
        <f t="shared" si="42"/>
        <v>-8.5639799995988142E-2</v>
      </c>
      <c r="J178" s="29">
        <f t="shared" si="47"/>
        <v>-8.5639799995988142E-2</v>
      </c>
      <c r="N178" s="29">
        <f t="shared" ca="1" si="44"/>
        <v>-8.447424107415992E-2</v>
      </c>
      <c r="O178" s="29">
        <f t="shared" si="50"/>
        <v>-8.1270345852293521E-2</v>
      </c>
      <c r="P178" s="30">
        <f t="shared" si="51"/>
        <v>37537.155700000003</v>
      </c>
      <c r="Q178" s="29">
        <f t="shared" si="45"/>
        <v>1.909212951385009E-5</v>
      </c>
      <c r="S178" s="32">
        <v>1</v>
      </c>
      <c r="T178" s="29">
        <f t="shared" si="52"/>
        <v>1.909212951385009E-5</v>
      </c>
      <c r="V178" s="29">
        <f>G178+R178</f>
        <v>-8.5639799995988142E-2</v>
      </c>
    </row>
    <row r="179" spans="1:27">
      <c r="A179" s="17" t="s">
        <v>301</v>
      </c>
      <c r="B179" s="108" t="s">
        <v>89</v>
      </c>
      <c r="C179" s="109">
        <v>52563.984700000001</v>
      </c>
      <c r="D179" s="17" t="s">
        <v>74</v>
      </c>
      <c r="E179" s="31">
        <f t="shared" si="48"/>
        <v>23739.812085629979</v>
      </c>
      <c r="F179" s="15">
        <f t="shared" si="49"/>
        <v>23740</v>
      </c>
      <c r="G179" s="29">
        <f t="shared" si="42"/>
        <v>-8.6965999995300081E-2</v>
      </c>
      <c r="H179" s="29"/>
      <c r="I179" s="29"/>
      <c r="J179" s="29">
        <f t="shared" si="47"/>
        <v>-8.6965999995300081E-2</v>
      </c>
      <c r="K179" s="29"/>
      <c r="L179" s="29"/>
      <c r="M179" s="29"/>
      <c r="N179" s="29">
        <f t="shared" ca="1" si="44"/>
        <v>-8.4577637535098324E-2</v>
      </c>
      <c r="O179" s="29">
        <f t="shared" si="50"/>
        <v>-8.1374168857547127E-2</v>
      </c>
      <c r="P179" s="30">
        <f t="shared" si="51"/>
        <v>37545.484700000001</v>
      </c>
      <c r="Q179" s="29">
        <f t="shared" si="45"/>
        <v>3.1268575473143489E-5</v>
      </c>
      <c r="R179" s="4"/>
      <c r="S179" s="32">
        <v>1</v>
      </c>
      <c r="T179" s="29">
        <f t="shared" si="52"/>
        <v>3.1268575473143489E-5</v>
      </c>
      <c r="X179" s="17">
        <v>12646</v>
      </c>
      <c r="Y179" s="16">
        <v>-2E-3</v>
      </c>
      <c r="Z179" t="s">
        <v>271</v>
      </c>
      <c r="AA179" t="s">
        <v>273</v>
      </c>
    </row>
    <row r="180" spans="1:27">
      <c r="A180" s="17" t="s">
        <v>301</v>
      </c>
      <c r="B180" s="108" t="s">
        <v>89</v>
      </c>
      <c r="C180" s="109">
        <v>52563.984700000001</v>
      </c>
      <c r="D180" s="17" t="s">
        <v>74</v>
      </c>
      <c r="E180" s="31">
        <f t="shared" si="48"/>
        <v>23739.812085629979</v>
      </c>
      <c r="F180" s="15">
        <f t="shared" si="49"/>
        <v>23740</v>
      </c>
      <c r="G180" s="29">
        <f t="shared" si="42"/>
        <v>-8.6965999995300081E-2</v>
      </c>
      <c r="H180" s="29"/>
      <c r="I180" s="29"/>
      <c r="J180" s="29">
        <f t="shared" si="47"/>
        <v>-8.6965999995300081E-2</v>
      </c>
      <c r="K180" s="29"/>
      <c r="L180" s="29"/>
      <c r="M180" s="29"/>
      <c r="N180" s="29">
        <f t="shared" ca="1" si="44"/>
        <v>-8.4577637535098324E-2</v>
      </c>
      <c r="O180" s="29">
        <f t="shared" si="50"/>
        <v>-8.1374168857547127E-2</v>
      </c>
      <c r="P180" s="30">
        <f t="shared" si="51"/>
        <v>37545.484700000001</v>
      </c>
      <c r="Q180" s="29">
        <f t="shared" si="45"/>
        <v>3.1268575473143489E-5</v>
      </c>
      <c r="R180" s="4"/>
      <c r="S180" s="32">
        <v>1</v>
      </c>
      <c r="T180" s="29">
        <f t="shared" si="52"/>
        <v>3.1268575473143489E-5</v>
      </c>
      <c r="X180" s="17">
        <v>12646</v>
      </c>
      <c r="Y180" s="16">
        <v>-2E-3</v>
      </c>
      <c r="Z180" t="s">
        <v>271</v>
      </c>
      <c r="AA180" t="s">
        <v>274</v>
      </c>
    </row>
    <row r="181" spans="1:27" s="29" customFormat="1">
      <c r="A181" s="109" t="s">
        <v>99</v>
      </c>
      <c r="B181" s="106" t="s">
        <v>89</v>
      </c>
      <c r="C181" s="105">
        <v>52901.822500000002</v>
      </c>
      <c r="D181" s="109">
        <v>2.9999999999999997E-4</v>
      </c>
      <c r="E181" s="31">
        <f t="shared" si="48"/>
        <v>24469.805156009385</v>
      </c>
      <c r="F181" s="15">
        <f t="shared" si="49"/>
        <v>24470</v>
      </c>
      <c r="G181" s="29">
        <f t="shared" si="42"/>
        <v>-9.0172999996866565E-2</v>
      </c>
      <c r="J181" s="29">
        <f t="shared" si="47"/>
        <v>-9.0172999996866565E-2</v>
      </c>
      <c r="N181" s="29">
        <f t="shared" ca="1" si="44"/>
        <v>-8.8770938450933631E-2</v>
      </c>
      <c r="O181" s="29">
        <f t="shared" si="50"/>
        <v>-8.5637020512393316E-2</v>
      </c>
      <c r="P181" s="30">
        <f t="shared" si="51"/>
        <v>37883.322500000002</v>
      </c>
      <c r="Q181" s="29">
        <f t="shared" si="45"/>
        <v>2.0575109883562199E-5</v>
      </c>
      <c r="S181" s="32">
        <v>1</v>
      </c>
      <c r="T181" s="29">
        <f t="shared" si="52"/>
        <v>2.0575109883562199E-5</v>
      </c>
      <c r="V181" s="29">
        <f t="shared" ref="V181:V187" si="53">G181+R181</f>
        <v>-9.0172999996866565E-2</v>
      </c>
    </row>
    <row r="182" spans="1:27" s="29" customFormat="1">
      <c r="A182" s="109" t="s">
        <v>99</v>
      </c>
      <c r="B182" s="106" t="s">
        <v>89</v>
      </c>
      <c r="C182" s="105">
        <v>52935.607100000001</v>
      </c>
      <c r="D182" s="109">
        <v>2.9999999999999997E-4</v>
      </c>
      <c r="E182" s="31">
        <f t="shared" si="48"/>
        <v>24542.806234886702</v>
      </c>
      <c r="F182" s="15">
        <f t="shared" si="49"/>
        <v>24543</v>
      </c>
      <c r="G182" s="29">
        <f t="shared" si="42"/>
        <v>-8.96736999929999E-2</v>
      </c>
      <c r="J182" s="29">
        <f t="shared" si="47"/>
        <v>-8.96736999929999E-2</v>
      </c>
      <c r="N182" s="29">
        <f t="shared" ca="1" si="44"/>
        <v>-8.9190268542517173E-2</v>
      </c>
      <c r="O182" s="29">
        <f t="shared" si="50"/>
        <v>-8.6068915083474584E-2</v>
      </c>
      <c r="P182" s="30">
        <f t="shared" si="51"/>
        <v>37917.107100000001</v>
      </c>
      <c r="Q182" s="29">
        <f t="shared" si="45"/>
        <v>1.299447424394144E-5</v>
      </c>
      <c r="S182" s="32">
        <v>1</v>
      </c>
      <c r="T182" s="29">
        <f t="shared" si="52"/>
        <v>1.299447424394144E-5</v>
      </c>
      <c r="V182" s="29">
        <f t="shared" si="53"/>
        <v>-8.96736999929999E-2</v>
      </c>
    </row>
    <row r="183" spans="1:27">
      <c r="A183" s="137" t="s">
        <v>105</v>
      </c>
      <c r="B183" s="106" t="s">
        <v>89</v>
      </c>
      <c r="C183" s="105">
        <v>52935.607100000001</v>
      </c>
      <c r="D183" s="105">
        <v>2.9999999999999997E-4</v>
      </c>
      <c r="E183" s="29">
        <f t="shared" si="48"/>
        <v>24542.806234886702</v>
      </c>
      <c r="F183" s="15">
        <f t="shared" si="49"/>
        <v>24543</v>
      </c>
      <c r="G183" s="29">
        <f t="shared" si="42"/>
        <v>-8.96736999929999E-2</v>
      </c>
      <c r="H183" s="29"/>
      <c r="I183" s="29"/>
      <c r="J183" s="29">
        <f t="shared" si="47"/>
        <v>-8.96736999929999E-2</v>
      </c>
      <c r="K183" s="29"/>
      <c r="L183" s="29"/>
      <c r="M183" s="29"/>
      <c r="N183" s="29">
        <f t="shared" ca="1" si="44"/>
        <v>-8.9190268542517173E-2</v>
      </c>
      <c r="O183" s="29">
        <f t="shared" si="50"/>
        <v>-8.6068915083474584E-2</v>
      </c>
      <c r="P183" s="30">
        <f t="shared" si="51"/>
        <v>37917.107100000001</v>
      </c>
      <c r="Q183" s="29">
        <f t="shared" si="45"/>
        <v>1.299447424394144E-5</v>
      </c>
      <c r="S183" s="32">
        <v>1</v>
      </c>
      <c r="T183" s="29">
        <f t="shared" si="52"/>
        <v>1.299447424394144E-5</v>
      </c>
      <c r="V183" s="29">
        <f t="shared" si="53"/>
        <v>-8.96736999929999E-2</v>
      </c>
    </row>
    <row r="184" spans="1:27">
      <c r="A184" s="17" t="s">
        <v>98</v>
      </c>
      <c r="B184" s="106" t="s">
        <v>90</v>
      </c>
      <c r="C184" s="105">
        <v>52963.146800000002</v>
      </c>
      <c r="D184" s="105">
        <v>8.0000000000000004E-4</v>
      </c>
      <c r="E184" s="29">
        <f t="shared" si="48"/>
        <v>24602.313460426085</v>
      </c>
      <c r="F184" s="15">
        <f t="shared" si="49"/>
        <v>24602.5</v>
      </c>
      <c r="G184" s="29">
        <f t="shared" si="42"/>
        <v>-8.6329749996366445E-2</v>
      </c>
      <c r="H184" s="36"/>
      <c r="I184" s="29"/>
      <c r="J184" s="29">
        <f t="shared" si="47"/>
        <v>-8.6329749996366445E-2</v>
      </c>
      <c r="K184" s="29"/>
      <c r="L184" s="29"/>
      <c r="M184" s="29"/>
      <c r="N184" s="29">
        <f t="shared" ca="1" si="44"/>
        <v>-8.9532051288396905E-2</v>
      </c>
      <c r="O184" s="29">
        <f t="shared" si="50"/>
        <v>-8.6421693157405916E-2</v>
      </c>
      <c r="P184" s="30">
        <f t="shared" si="51"/>
        <v>37944.646800000002</v>
      </c>
      <c r="Q184" s="29">
        <f t="shared" si="45"/>
        <v>8.4535448619300128E-9</v>
      </c>
      <c r="S184" s="32">
        <v>1</v>
      </c>
      <c r="T184" s="29">
        <f t="shared" si="52"/>
        <v>8.4535448619300128E-9</v>
      </c>
      <c r="V184" s="29">
        <f t="shared" si="53"/>
        <v>-8.6329749996366445E-2</v>
      </c>
    </row>
    <row r="185" spans="1:27">
      <c r="A185" s="17" t="s">
        <v>98</v>
      </c>
      <c r="B185" s="106" t="s">
        <v>89</v>
      </c>
      <c r="C185" s="105">
        <v>52963.374499999998</v>
      </c>
      <c r="D185" s="105">
        <v>1.6000000000000001E-3</v>
      </c>
      <c r="E185" s="29">
        <f t="shared" si="48"/>
        <v>24602.80546997067</v>
      </c>
      <c r="F185" s="15">
        <f t="shared" si="49"/>
        <v>24603</v>
      </c>
      <c r="G185" s="29">
        <f t="shared" si="42"/>
        <v>-9.0027699996426236E-2</v>
      </c>
      <c r="H185" s="29"/>
      <c r="I185" s="29"/>
      <c r="J185" s="29">
        <f t="shared" si="47"/>
        <v>-9.0027699996426236E-2</v>
      </c>
      <c r="K185" s="29"/>
      <c r="L185" s="29"/>
      <c r="M185" s="29"/>
      <c r="N185" s="29">
        <f t="shared" ca="1" si="44"/>
        <v>-8.9534923412311854E-2</v>
      </c>
      <c r="O185" s="29">
        <f t="shared" si="50"/>
        <v>-8.6424660549814125E-2</v>
      </c>
      <c r="P185" s="30">
        <f t="shared" si="51"/>
        <v>37944.874499999998</v>
      </c>
      <c r="Q185" s="29">
        <f t="shared" si="45"/>
        <v>1.2981893253842906E-5</v>
      </c>
      <c r="S185" s="32">
        <v>1</v>
      </c>
      <c r="T185" s="29">
        <f t="shared" si="52"/>
        <v>1.2981893253842906E-5</v>
      </c>
      <c r="V185" s="29">
        <f t="shared" si="53"/>
        <v>-9.0027699996426236E-2</v>
      </c>
    </row>
    <row r="186" spans="1:27">
      <c r="A186" s="133" t="s">
        <v>110</v>
      </c>
      <c r="B186" s="108"/>
      <c r="C186" s="109">
        <v>53691.806100000002</v>
      </c>
      <c r="D186" s="109">
        <v>1E-4</v>
      </c>
      <c r="E186" s="29">
        <f t="shared" si="48"/>
        <v>26176.785706182796</v>
      </c>
      <c r="F186" s="15">
        <f t="shared" si="49"/>
        <v>26177</v>
      </c>
      <c r="G186" s="29">
        <f t="shared" si="42"/>
        <v>-9.9174299997685011E-2</v>
      </c>
      <c r="H186" s="29"/>
      <c r="I186" s="29"/>
      <c r="J186" s="29"/>
      <c r="K186" s="29">
        <f>G186</f>
        <v>-9.9174299997685011E-2</v>
      </c>
      <c r="L186" s="29"/>
      <c r="M186" s="29"/>
      <c r="N186" s="29">
        <f t="shared" ca="1" si="44"/>
        <v>-9.8576369496592389E-2</v>
      </c>
      <c r="O186" s="29">
        <f t="shared" si="50"/>
        <v>-9.6003163326407931E-2</v>
      </c>
      <c r="P186" s="30">
        <f t="shared" si="51"/>
        <v>38673.306100000002</v>
      </c>
      <c r="Q186" s="29">
        <f t="shared" si="45"/>
        <v>1.0056107787918283E-5</v>
      </c>
      <c r="S186" s="32">
        <v>1</v>
      </c>
      <c r="T186" s="29">
        <f t="shared" si="52"/>
        <v>1.0056107787918283E-5</v>
      </c>
      <c r="V186" s="29">
        <f t="shared" si="53"/>
        <v>-9.9174299997685011E-2</v>
      </c>
    </row>
    <row r="187" spans="1:27">
      <c r="A187" s="107" t="s">
        <v>111</v>
      </c>
      <c r="B187" s="106" t="s">
        <v>89</v>
      </c>
      <c r="C187" s="105">
        <v>53991.461799999997</v>
      </c>
      <c r="D187" s="109">
        <v>1E-4</v>
      </c>
      <c r="E187" s="29">
        <f t="shared" si="48"/>
        <v>26824.275668820745</v>
      </c>
      <c r="F187" s="15">
        <f t="shared" si="49"/>
        <v>26824.5</v>
      </c>
      <c r="G187" s="29">
        <f t="shared" si="42"/>
        <v>-0.10381955000048038</v>
      </c>
      <c r="H187" s="29"/>
      <c r="I187" s="29"/>
      <c r="J187" s="29">
        <f>G187</f>
        <v>-0.10381955000048038</v>
      </c>
      <c r="L187" s="29"/>
      <c r="M187" s="29"/>
      <c r="N187" s="29">
        <f t="shared" ca="1" si="44"/>
        <v>-0.10229576996646002</v>
      </c>
      <c r="O187" s="29">
        <f t="shared" si="50"/>
        <v>-0.10008114033869672</v>
      </c>
      <c r="P187" s="30">
        <f t="shared" si="51"/>
        <v>38972.961799999997</v>
      </c>
      <c r="Q187" s="29">
        <f t="shared" si="45"/>
        <v>1.3975706799317373E-5</v>
      </c>
      <c r="S187" s="32">
        <v>1</v>
      </c>
      <c r="T187" s="29">
        <f t="shared" si="52"/>
        <v>1.3975706799317373E-5</v>
      </c>
      <c r="V187" s="29">
        <f t="shared" si="53"/>
        <v>-0.10381955000048038</v>
      </c>
    </row>
    <row r="188" spans="1:27">
      <c r="A188" s="107" t="s">
        <v>309</v>
      </c>
      <c r="B188" s="108" t="s">
        <v>89</v>
      </c>
      <c r="C188" s="109">
        <v>54014.835200000001</v>
      </c>
      <c r="D188" s="109">
        <v>5.0000000000000001E-4</v>
      </c>
      <c r="E188" s="29">
        <f t="shared" si="48"/>
        <v>26874.780437769659</v>
      </c>
      <c r="F188" s="15">
        <f t="shared" si="49"/>
        <v>26875</v>
      </c>
      <c r="G188" s="29">
        <f t="shared" si="42"/>
        <v>-0.10161249999509891</v>
      </c>
      <c r="H188" s="29"/>
      <c r="I188" s="29"/>
      <c r="L188" s="29"/>
      <c r="M188" s="29">
        <f>G188</f>
        <v>-0.10161249999509891</v>
      </c>
      <c r="N188" s="29">
        <f t="shared" ca="1" si="44"/>
        <v>-0.10258585448187053</v>
      </c>
      <c r="O188" s="29">
        <f t="shared" si="50"/>
        <v>-0.10040256412459048</v>
      </c>
      <c r="P188" s="30">
        <f t="shared" si="51"/>
        <v>38996.335200000001</v>
      </c>
      <c r="Q188" s="29">
        <f t="shared" si="45"/>
        <v>1.4639448107430126E-6</v>
      </c>
      <c r="R188" s="4"/>
      <c r="S188" s="32">
        <v>1</v>
      </c>
      <c r="T188" s="29">
        <f t="shared" si="52"/>
        <v>1.4639448107430126E-6</v>
      </c>
      <c r="X188" s="17"/>
      <c r="Y188" s="16"/>
    </row>
    <row r="189" spans="1:27">
      <c r="A189" s="105" t="s">
        <v>116</v>
      </c>
      <c r="B189" s="106" t="s">
        <v>90</v>
      </c>
      <c r="C189" s="105">
        <v>54308.4784</v>
      </c>
      <c r="D189" s="105">
        <v>4.0000000000000002E-4</v>
      </c>
      <c r="E189" s="29">
        <f t="shared" si="48"/>
        <v>27509.278712279003</v>
      </c>
      <c r="F189" s="15">
        <f t="shared" si="49"/>
        <v>27509.5</v>
      </c>
      <c r="G189" s="29">
        <f t="shared" ref="G189:G223" si="54">C189-(C$7+F189*C$8)</f>
        <v>-0.10241105000022799</v>
      </c>
      <c r="H189" s="29"/>
      <c r="I189" s="29"/>
      <c r="J189" s="29">
        <f t="shared" ref="J189:J197" si="55">G189</f>
        <v>-0.10241105000022799</v>
      </c>
      <c r="L189" s="29"/>
      <c r="M189" s="29"/>
      <c r="N189" s="29">
        <f t="shared" ca="1" si="44"/>
        <v>-0.10623057972994933</v>
      </c>
      <c r="O189" s="29">
        <f t="shared" si="50"/>
        <v>-0.10448263825941016</v>
      </c>
      <c r="P189" s="30">
        <f t="shared" si="51"/>
        <v>39289.9784</v>
      </c>
      <c r="Q189" s="29">
        <f t="shared" si="45"/>
        <v>4.2914779155814339E-6</v>
      </c>
      <c r="S189" s="32">
        <v>1</v>
      </c>
      <c r="T189" s="29">
        <f t="shared" si="52"/>
        <v>4.2914779155814339E-6</v>
      </c>
      <c r="V189" s="29">
        <f>G189+R189</f>
        <v>-0.10241105000022799</v>
      </c>
    </row>
    <row r="190" spans="1:27">
      <c r="A190" s="105" t="s">
        <v>116</v>
      </c>
      <c r="B190" s="106" t="s">
        <v>90</v>
      </c>
      <c r="C190" s="105">
        <v>54385.3007</v>
      </c>
      <c r="D190" s="105">
        <v>1E-4</v>
      </c>
      <c r="E190" s="29">
        <f t="shared" si="48"/>
        <v>27675.274780956359</v>
      </c>
      <c r="F190" s="15">
        <f t="shared" si="49"/>
        <v>27675.5</v>
      </c>
      <c r="G190" s="29">
        <f t="shared" si="54"/>
        <v>-0.10423045000061393</v>
      </c>
      <c r="H190" s="29"/>
      <c r="I190" s="29"/>
      <c r="J190" s="29">
        <f t="shared" si="55"/>
        <v>-0.10423045000061393</v>
      </c>
      <c r="L190" s="29"/>
      <c r="M190" s="29"/>
      <c r="N190" s="29">
        <f t="shared" ca="1" si="44"/>
        <v>-0.10718412486971461</v>
      </c>
      <c r="O190" s="29">
        <f t="shared" si="50"/>
        <v>-0.10556279674486477</v>
      </c>
      <c r="P190" s="30">
        <f t="shared" si="51"/>
        <v>39366.8007</v>
      </c>
      <c r="Q190" s="29">
        <f t="shared" si="45"/>
        <v>1.7751478469158123E-6</v>
      </c>
      <c r="S190" s="32">
        <v>1</v>
      </c>
      <c r="T190" s="29">
        <f t="shared" si="52"/>
        <v>1.7751478469158123E-6</v>
      </c>
      <c r="V190" s="29">
        <f>G190+R190</f>
        <v>-0.10423045000061393</v>
      </c>
    </row>
    <row r="191" spans="1:27">
      <c r="A191" s="17" t="s">
        <v>301</v>
      </c>
      <c r="B191" s="108" t="s">
        <v>90</v>
      </c>
      <c r="C191" s="109">
        <v>54401.036399999997</v>
      </c>
      <c r="D191" s="17" t="s">
        <v>275</v>
      </c>
      <c r="E191" s="29">
        <f t="shared" si="48"/>
        <v>27709.276162558916</v>
      </c>
      <c r="F191" s="15">
        <f t="shared" si="49"/>
        <v>27709.5</v>
      </c>
      <c r="G191" s="29">
        <f t="shared" si="54"/>
        <v>-0.10359104999952251</v>
      </c>
      <c r="H191" s="29"/>
      <c r="I191" s="29"/>
      <c r="J191" s="29">
        <f t="shared" si="55"/>
        <v>-0.10359104999952251</v>
      </c>
      <c r="L191" s="29"/>
      <c r="M191" s="29"/>
      <c r="N191" s="29">
        <f t="shared" ca="1" si="44"/>
        <v>-0.1073794292959316</v>
      </c>
      <c r="O191" s="29">
        <f t="shared" si="50"/>
        <v>-0.10578468473482308</v>
      </c>
      <c r="P191" s="30">
        <f t="shared" si="51"/>
        <v>39382.536399999997</v>
      </c>
      <c r="Q191" s="29">
        <f t="shared" si="45"/>
        <v>4.8120333519172031E-6</v>
      </c>
      <c r="R191" s="4"/>
      <c r="S191" s="32">
        <v>1</v>
      </c>
      <c r="T191" s="29">
        <f t="shared" si="52"/>
        <v>4.8120333519172031E-6</v>
      </c>
      <c r="X191" s="17">
        <v>16615</v>
      </c>
      <c r="Y191" s="16">
        <v>1.1999999999999999E-3</v>
      </c>
      <c r="Z191" t="s">
        <v>271</v>
      </c>
      <c r="AA191" t="s">
        <v>276</v>
      </c>
    </row>
    <row r="192" spans="1:27">
      <c r="A192" s="138" t="s">
        <v>113</v>
      </c>
      <c r="B192" s="106" t="s">
        <v>90</v>
      </c>
      <c r="C192" s="105">
        <v>54425.562899999997</v>
      </c>
      <c r="D192" s="105">
        <v>1E-4</v>
      </c>
      <c r="E192" s="29">
        <f t="shared" si="48"/>
        <v>27762.272526614863</v>
      </c>
      <c r="F192" s="15">
        <f t="shared" si="49"/>
        <v>27762.5</v>
      </c>
      <c r="G192" s="29">
        <f t="shared" si="54"/>
        <v>-0.10527374999946915</v>
      </c>
      <c r="H192" s="29"/>
      <c r="I192" s="29"/>
      <c r="J192" s="29">
        <f t="shared" si="55"/>
        <v>-0.10527374999946915</v>
      </c>
      <c r="L192" s="29"/>
      <c r="M192" s="29"/>
      <c r="N192" s="29">
        <f t="shared" ref="N192:N223" ca="1" si="56">+C$11+C$12*F192</f>
        <v>-0.10768387443091691</v>
      </c>
      <c r="O192" s="29">
        <f t="shared" si="50"/>
        <v>-0.10613101019312732</v>
      </c>
      <c r="P192" s="30">
        <f t="shared" si="51"/>
        <v>39407.062899999997</v>
      </c>
      <c r="Q192" s="29">
        <f t="shared" si="45"/>
        <v>7.3489503963084552E-7</v>
      </c>
      <c r="S192" s="32">
        <v>1</v>
      </c>
      <c r="T192" s="29">
        <f t="shared" si="52"/>
        <v>7.3489503963084552E-7</v>
      </c>
      <c r="V192" s="29">
        <f>G192+R192</f>
        <v>-0.10527374999946915</v>
      </c>
    </row>
    <row r="193" spans="1:28">
      <c r="A193" s="105" t="s">
        <v>116</v>
      </c>
      <c r="B193" s="106" t="s">
        <v>90</v>
      </c>
      <c r="C193" s="105">
        <v>54675.467499999999</v>
      </c>
      <c r="D193" s="105">
        <v>2.0000000000000001E-4</v>
      </c>
      <c r="E193" s="29">
        <f t="shared" si="48"/>
        <v>28302.261320811183</v>
      </c>
      <c r="F193" s="15">
        <f t="shared" si="49"/>
        <v>28302.5</v>
      </c>
      <c r="G193" s="29">
        <f t="shared" si="54"/>
        <v>-0.11045975000160979</v>
      </c>
      <c r="H193" s="29"/>
      <c r="I193" s="29"/>
      <c r="J193" s="29">
        <f t="shared" si="55"/>
        <v>-0.11045975000160979</v>
      </c>
      <c r="L193" s="29"/>
      <c r="M193" s="29"/>
      <c r="N193" s="29">
        <f t="shared" ca="1" si="56"/>
        <v>-0.11078576825906906</v>
      </c>
      <c r="O193" s="29">
        <f t="shared" si="50"/>
        <v>-0.10969025189252168</v>
      </c>
      <c r="P193" s="30">
        <f t="shared" si="51"/>
        <v>39656.967499999999</v>
      </c>
      <c r="Q193" s="29">
        <f t="shared" ref="Q193:Q223" si="57">(G193-O193)^2</f>
        <v>5.9212733989017221E-7</v>
      </c>
      <c r="S193" s="32">
        <v>1</v>
      </c>
      <c r="T193" s="29">
        <f t="shared" si="52"/>
        <v>5.9212733989017221E-7</v>
      </c>
      <c r="V193" s="29">
        <f>G193+R193</f>
        <v>-0.11045975000160979</v>
      </c>
    </row>
    <row r="194" spans="1:28">
      <c r="A194" s="107" t="s">
        <v>308</v>
      </c>
      <c r="B194" s="108" t="s">
        <v>89</v>
      </c>
      <c r="C194" s="109">
        <v>54691.433649999999</v>
      </c>
      <c r="D194" s="109">
        <v>2.9999999999999997E-4</v>
      </c>
      <c r="E194" s="29">
        <f t="shared" ref="E194:E223" si="58">(C194-C$7)/C$8</f>
        <v>28336.7606541026</v>
      </c>
      <c r="F194" s="15">
        <f t="shared" ref="F194:F206" si="59">ROUND(2*E194,0)/2</f>
        <v>28337</v>
      </c>
      <c r="G194" s="29">
        <f t="shared" si="54"/>
        <v>-0.11076830000092741</v>
      </c>
      <c r="H194" s="29"/>
      <c r="I194" s="29"/>
      <c r="J194" s="29">
        <f t="shared" si="55"/>
        <v>-0.11076830000092741</v>
      </c>
      <c r="L194" s="29"/>
      <c r="M194" s="29"/>
      <c r="N194" s="29">
        <f t="shared" ca="1" si="56"/>
        <v>-0.110983944809201</v>
      </c>
      <c r="O194" s="29">
        <f t="shared" ref="O194:O223" si="60">+D$11+D$12*F194+D$13*F194^2</f>
        <v>-0.1099195445416024</v>
      </c>
      <c r="P194" s="30">
        <f t="shared" ref="P194:P223" si="61">C194-15018.5</f>
        <v>39672.933649999999</v>
      </c>
      <c r="Q194" s="29">
        <f t="shared" si="57"/>
        <v>7.2038582973401744E-7</v>
      </c>
      <c r="R194" s="4"/>
      <c r="S194" s="32">
        <v>1</v>
      </c>
      <c r="T194" s="29">
        <f t="shared" ref="T194:T223" si="62">+S194*Q194</f>
        <v>7.2038582973401744E-7</v>
      </c>
      <c r="X194" s="17"/>
      <c r="Y194" s="16"/>
    </row>
    <row r="195" spans="1:28">
      <c r="A195" s="105" t="s">
        <v>116</v>
      </c>
      <c r="B195" s="106" t="s">
        <v>89</v>
      </c>
      <c r="C195" s="105">
        <v>54709.482100000001</v>
      </c>
      <c r="D195" s="105">
        <v>2.9999999999999997E-4</v>
      </c>
      <c r="E195" s="29">
        <f t="shared" si="58"/>
        <v>28375.759379026484</v>
      </c>
      <c r="F195" s="15">
        <f t="shared" si="59"/>
        <v>28376</v>
      </c>
      <c r="G195" s="29">
        <f t="shared" si="54"/>
        <v>-0.11135839999769814</v>
      </c>
      <c r="H195" s="29"/>
      <c r="I195" s="29"/>
      <c r="J195" s="29">
        <f t="shared" si="55"/>
        <v>-0.11135839999769814</v>
      </c>
      <c r="L195" s="29"/>
      <c r="M195" s="29"/>
      <c r="N195" s="29">
        <f t="shared" ca="1" si="56"/>
        <v>-0.11120797047456756</v>
      </c>
      <c r="O195" s="29">
        <f t="shared" si="60"/>
        <v>-0.11017901923041028</v>
      </c>
      <c r="P195" s="30">
        <f t="shared" si="61"/>
        <v>39690.982100000001</v>
      </c>
      <c r="Q195" s="29">
        <f t="shared" si="57"/>
        <v>1.3909389942485153E-6</v>
      </c>
      <c r="S195" s="32">
        <v>1</v>
      </c>
      <c r="T195" s="29">
        <f t="shared" si="62"/>
        <v>1.3909389942485153E-6</v>
      </c>
      <c r="V195" s="29">
        <f>G195+R195</f>
        <v>-0.11135839999769814</v>
      </c>
    </row>
    <row r="196" spans="1:28">
      <c r="A196" s="105" t="s">
        <v>116</v>
      </c>
      <c r="B196" s="106" t="s">
        <v>90</v>
      </c>
      <c r="C196" s="105">
        <v>54714.343500000003</v>
      </c>
      <c r="D196" s="105">
        <v>8.9999999999999998E-4</v>
      </c>
      <c r="E196" s="29">
        <f t="shared" si="58"/>
        <v>28386.263793607515</v>
      </c>
      <c r="F196" s="15">
        <f t="shared" si="59"/>
        <v>28386.5</v>
      </c>
      <c r="G196" s="29">
        <f t="shared" si="54"/>
        <v>-0.10931534999690484</v>
      </c>
      <c r="H196" s="29"/>
      <c r="I196" s="29"/>
      <c r="J196" s="29">
        <f t="shared" si="55"/>
        <v>-0.10931534999690484</v>
      </c>
      <c r="L196" s="29"/>
      <c r="M196" s="29"/>
      <c r="N196" s="29">
        <f t="shared" ca="1" si="56"/>
        <v>-0.11126828507678162</v>
      </c>
      <c r="O196" s="29">
        <f t="shared" si="60"/>
        <v>-0.11024892753671234</v>
      </c>
      <c r="P196" s="30">
        <f t="shared" si="61"/>
        <v>39695.843500000003</v>
      </c>
      <c r="Q196" s="29">
        <f t="shared" si="57"/>
        <v>8.7156702283301536E-7</v>
      </c>
      <c r="S196" s="32">
        <v>1</v>
      </c>
      <c r="T196" s="29">
        <f t="shared" si="62"/>
        <v>8.7156702283301536E-7</v>
      </c>
      <c r="V196" s="29">
        <f>G196+R196</f>
        <v>-0.10931534999690484</v>
      </c>
    </row>
    <row r="197" spans="1:28">
      <c r="A197" s="17" t="s">
        <v>304</v>
      </c>
      <c r="B197" s="108" t="s">
        <v>90</v>
      </c>
      <c r="C197" s="109">
        <v>54758.312100000003</v>
      </c>
      <c r="D197" s="17" t="s">
        <v>168</v>
      </c>
      <c r="E197" s="29">
        <f t="shared" si="58"/>
        <v>28481.270253258521</v>
      </c>
      <c r="F197" s="15">
        <f t="shared" si="59"/>
        <v>28481.5</v>
      </c>
      <c r="G197" s="29">
        <f t="shared" si="54"/>
        <v>-0.10632584999984829</v>
      </c>
      <c r="H197" s="29"/>
      <c r="I197" s="29"/>
      <c r="J197" s="29">
        <f t="shared" si="55"/>
        <v>-0.10632584999984829</v>
      </c>
      <c r="L197" s="29"/>
      <c r="M197" s="29"/>
      <c r="N197" s="29">
        <f t="shared" ca="1" si="56"/>
        <v>-0.11181398862062321</v>
      </c>
      <c r="O197" s="29">
        <f t="shared" si="60"/>
        <v>-0.11088239033966538</v>
      </c>
      <c r="P197" s="30">
        <f t="shared" si="61"/>
        <v>39739.812100000003</v>
      </c>
      <c r="Q197" s="29">
        <f t="shared" si="57"/>
        <v>2.0762059868380431E-5</v>
      </c>
      <c r="R197" s="4"/>
      <c r="S197" s="32">
        <v>1</v>
      </c>
      <c r="T197" s="29">
        <f t="shared" si="62"/>
        <v>2.0762059868380431E-5</v>
      </c>
      <c r="Z197" t="s">
        <v>280</v>
      </c>
      <c r="AA197" t="s">
        <v>281</v>
      </c>
    </row>
    <row r="198" spans="1:28">
      <c r="A198" s="107" t="s">
        <v>117</v>
      </c>
      <c r="B198" s="108" t="s">
        <v>90</v>
      </c>
      <c r="C198" s="109">
        <v>54758.312120000002</v>
      </c>
      <c r="D198" s="109">
        <v>2.0000000000000001E-4</v>
      </c>
      <c r="E198" s="29">
        <f t="shared" si="58"/>
        <v>28481.270296474115</v>
      </c>
      <c r="F198" s="15">
        <f t="shared" si="59"/>
        <v>28481.5</v>
      </c>
      <c r="G198" s="29">
        <f t="shared" si="54"/>
        <v>-0.10630585000035353</v>
      </c>
      <c r="H198" s="29"/>
      <c r="I198" s="29"/>
      <c r="J198" s="29"/>
      <c r="L198" s="29"/>
      <c r="M198" s="29"/>
      <c r="N198" s="29">
        <f t="shared" ca="1" si="56"/>
        <v>-0.11181398862062321</v>
      </c>
      <c r="O198" s="29">
        <f t="shared" si="60"/>
        <v>-0.11088239033966538</v>
      </c>
      <c r="P198" s="30">
        <f t="shared" si="61"/>
        <v>39739.812120000002</v>
      </c>
      <c r="Q198" s="29">
        <f t="shared" si="57"/>
        <v>2.0944721477348589E-5</v>
      </c>
      <c r="S198" s="32">
        <v>1</v>
      </c>
      <c r="T198" s="29">
        <f t="shared" si="62"/>
        <v>2.0944721477348589E-5</v>
      </c>
      <c r="V198" s="29">
        <f>G198+R198</f>
        <v>-0.10630585000035353</v>
      </c>
    </row>
    <row r="199" spans="1:28">
      <c r="A199" s="17" t="s">
        <v>304</v>
      </c>
      <c r="B199" s="108" t="s">
        <v>89</v>
      </c>
      <c r="C199" s="109">
        <v>54774.274299999997</v>
      </c>
      <c r="D199" s="17" t="s">
        <v>168</v>
      </c>
      <c r="E199" s="29">
        <f t="shared" si="58"/>
        <v>28515.761051469988</v>
      </c>
      <c r="F199" s="15">
        <f t="shared" si="59"/>
        <v>28516</v>
      </c>
      <c r="G199" s="29">
        <f t="shared" si="54"/>
        <v>-0.1105844000048819</v>
      </c>
      <c r="H199" s="29"/>
      <c r="I199" s="29"/>
      <c r="J199" s="29"/>
      <c r="L199" s="29"/>
      <c r="M199" s="29"/>
      <c r="N199" s="29">
        <f t="shared" ca="1" si="56"/>
        <v>-0.11201216517075514</v>
      </c>
      <c r="O199" s="29">
        <f t="shared" si="60"/>
        <v>-0.11111286488827565</v>
      </c>
      <c r="P199" s="30">
        <f t="shared" si="61"/>
        <v>39755.774299999997</v>
      </c>
      <c r="Q199" s="29">
        <f t="shared" si="57"/>
        <v>2.7927513298037326E-7</v>
      </c>
      <c r="R199" s="4"/>
      <c r="S199" s="32">
        <v>1</v>
      </c>
      <c r="T199" s="29">
        <f t="shared" si="62"/>
        <v>2.7927513298037326E-7</v>
      </c>
      <c r="Z199" t="s">
        <v>280</v>
      </c>
      <c r="AA199" t="s">
        <v>281</v>
      </c>
    </row>
    <row r="200" spans="1:28">
      <c r="A200" s="107" t="s">
        <v>117</v>
      </c>
      <c r="B200" s="108" t="s">
        <v>89</v>
      </c>
      <c r="C200" s="109">
        <v>54774.274340000004</v>
      </c>
      <c r="D200" s="109">
        <v>2.9999999999999997E-4</v>
      </c>
      <c r="E200" s="29">
        <f t="shared" si="58"/>
        <v>28515.761137901191</v>
      </c>
      <c r="F200" s="15">
        <f t="shared" si="59"/>
        <v>28516</v>
      </c>
      <c r="G200" s="29">
        <f t="shared" si="54"/>
        <v>-0.11054439999861643</v>
      </c>
      <c r="H200" s="29"/>
      <c r="I200" s="29"/>
      <c r="J200" s="29"/>
      <c r="L200" s="29"/>
      <c r="M200" s="29"/>
      <c r="N200" s="29">
        <f t="shared" ca="1" si="56"/>
        <v>-0.11201216517075514</v>
      </c>
      <c r="O200" s="29">
        <f t="shared" si="60"/>
        <v>-0.11111286488827565</v>
      </c>
      <c r="P200" s="30">
        <f t="shared" si="61"/>
        <v>39755.774340000004</v>
      </c>
      <c r="Q200" s="29">
        <f t="shared" si="57"/>
        <v>3.2315233077527593E-7</v>
      </c>
      <c r="S200" s="32">
        <v>1</v>
      </c>
      <c r="T200" s="29">
        <f t="shared" si="62"/>
        <v>3.2315233077527593E-7</v>
      </c>
      <c r="V200" s="29">
        <f>G200+R200</f>
        <v>-0.11054439999861643</v>
      </c>
    </row>
    <row r="201" spans="1:28">
      <c r="A201" s="107" t="s">
        <v>117</v>
      </c>
      <c r="B201" s="108" t="s">
        <v>90</v>
      </c>
      <c r="C201" s="109">
        <v>54777.283799999997</v>
      </c>
      <c r="D201" s="109">
        <v>4.0000000000000002E-4</v>
      </c>
      <c r="E201" s="29">
        <f t="shared" si="58"/>
        <v>28522.263918068416</v>
      </c>
      <c r="F201" s="15">
        <f t="shared" si="59"/>
        <v>28522.5</v>
      </c>
      <c r="G201" s="29">
        <f t="shared" si="54"/>
        <v>-0.10925775000214344</v>
      </c>
      <c r="H201" s="29"/>
      <c r="I201" s="29"/>
      <c r="J201" s="29"/>
      <c r="L201" s="29"/>
      <c r="M201" s="29"/>
      <c r="N201" s="29">
        <f t="shared" ca="1" si="56"/>
        <v>-0.11204950278164956</v>
      </c>
      <c r="O201" s="29">
        <f t="shared" si="60"/>
        <v>-0.11115631313140098</v>
      </c>
      <c r="P201" s="30">
        <f t="shared" si="61"/>
        <v>39758.783799999997</v>
      </c>
      <c r="Q201" s="29">
        <f t="shared" si="57"/>
        <v>3.6045419557761869E-6</v>
      </c>
      <c r="S201" s="32">
        <v>1</v>
      </c>
      <c r="T201" s="29">
        <f t="shared" si="62"/>
        <v>3.6045419557761869E-6</v>
      </c>
      <c r="V201" s="29">
        <f>G201+R201</f>
        <v>-0.10925775000214344</v>
      </c>
    </row>
    <row r="202" spans="1:28">
      <c r="A202" s="109" t="s">
        <v>114</v>
      </c>
      <c r="B202" s="108" t="s">
        <v>90</v>
      </c>
      <c r="C202" s="109">
        <v>54784.688199999997</v>
      </c>
      <c r="D202" s="109">
        <v>8.9999999999999998E-4</v>
      </c>
      <c r="E202" s="29">
        <f t="shared" si="58"/>
        <v>28538.263195503674</v>
      </c>
      <c r="F202" s="15">
        <f t="shared" si="59"/>
        <v>28538.5</v>
      </c>
      <c r="G202" s="29">
        <f t="shared" si="54"/>
        <v>-0.10959215000184486</v>
      </c>
      <c r="H202" s="29"/>
      <c r="I202" s="29"/>
      <c r="J202" s="29">
        <f>G202</f>
        <v>-0.10959215000184486</v>
      </c>
      <c r="L202" s="29"/>
      <c r="M202" s="29"/>
      <c r="N202" s="29">
        <f t="shared" ca="1" si="56"/>
        <v>-0.11214141074692814</v>
      </c>
      <c r="O202" s="29">
        <f t="shared" si="60"/>
        <v>-0.11126329710228282</v>
      </c>
      <c r="P202" s="30">
        <f t="shared" si="61"/>
        <v>39766.188199999997</v>
      </c>
      <c r="Q202" s="29">
        <f t="shared" si="57"/>
        <v>2.7927326313022055E-6</v>
      </c>
      <c r="S202" s="32">
        <v>1</v>
      </c>
      <c r="T202" s="29">
        <f t="shared" si="62"/>
        <v>2.7927326313022055E-6</v>
      </c>
      <c r="V202" s="29">
        <f>G202+R202</f>
        <v>-0.10959215000184486</v>
      </c>
    </row>
    <row r="203" spans="1:28">
      <c r="A203" s="133" t="s">
        <v>115</v>
      </c>
      <c r="B203" s="108"/>
      <c r="C203" s="109">
        <v>54802.737099999998</v>
      </c>
      <c r="D203" s="109">
        <v>2.0000000000000001E-4</v>
      </c>
      <c r="E203" s="29">
        <f t="shared" si="58"/>
        <v>28577.262892778435</v>
      </c>
      <c r="F203" s="15">
        <f t="shared" si="59"/>
        <v>28577.5</v>
      </c>
      <c r="G203" s="29">
        <f t="shared" si="54"/>
        <v>-0.10973224999906961</v>
      </c>
      <c r="H203" s="29"/>
      <c r="I203" s="29"/>
      <c r="J203" s="29"/>
      <c r="K203" s="29">
        <f>G203</f>
        <v>-0.10973224999906961</v>
      </c>
      <c r="L203" s="29"/>
      <c r="M203" s="29"/>
      <c r="N203" s="29">
        <f t="shared" ca="1" si="56"/>
        <v>-0.1123654364122947</v>
      </c>
      <c r="O203" s="29">
        <f t="shared" si="60"/>
        <v>-0.11152427579197374</v>
      </c>
      <c r="P203" s="30">
        <f t="shared" si="61"/>
        <v>39784.237099999998</v>
      </c>
      <c r="Q203" s="29">
        <f t="shared" si="57"/>
        <v>3.2113564424336898E-6</v>
      </c>
      <c r="S203" s="32">
        <v>1</v>
      </c>
      <c r="T203" s="29">
        <f t="shared" si="62"/>
        <v>3.2113564424336898E-6</v>
      </c>
      <c r="V203" s="29">
        <f>G203+R203</f>
        <v>-0.10973224999906961</v>
      </c>
    </row>
    <row r="204" spans="1:28">
      <c r="A204" s="131" t="s">
        <v>201</v>
      </c>
      <c r="B204" s="132" t="s">
        <v>90</v>
      </c>
      <c r="C204" s="131">
        <v>54848.5527</v>
      </c>
      <c r="D204" s="131">
        <v>1E-4</v>
      </c>
      <c r="E204" s="29">
        <f t="shared" si="58"/>
        <v>28676.260312591367</v>
      </c>
      <c r="F204" s="15">
        <f t="shared" si="59"/>
        <v>28676.5</v>
      </c>
      <c r="G204" s="29">
        <f t="shared" si="54"/>
        <v>-0.11092634999658912</v>
      </c>
      <c r="H204" s="29"/>
      <c r="I204" s="29"/>
      <c r="J204" s="29">
        <f t="shared" ref="J204:J223" si="63">G204</f>
        <v>-0.11092634999658912</v>
      </c>
      <c r="L204" s="29"/>
      <c r="M204" s="29"/>
      <c r="N204" s="29">
        <f t="shared" ca="1" si="56"/>
        <v>-0.11293411694745593</v>
      </c>
      <c r="O204" s="29">
        <f t="shared" si="60"/>
        <v>-0.11218806751066454</v>
      </c>
      <c r="P204" s="30">
        <f t="shared" si="61"/>
        <v>39830.0527</v>
      </c>
      <c r="Q204" s="29">
        <f t="shared" si="57"/>
        <v>1.5919310853246493E-6</v>
      </c>
      <c r="S204" s="32">
        <v>1</v>
      </c>
      <c r="T204" s="29">
        <f t="shared" si="62"/>
        <v>1.5919310853246493E-6</v>
      </c>
      <c r="V204" s="29">
        <f>G204+R204</f>
        <v>-0.11092634999658912</v>
      </c>
    </row>
    <row r="205" spans="1:28">
      <c r="A205" s="17" t="s">
        <v>302</v>
      </c>
      <c r="B205" s="108" t="s">
        <v>90</v>
      </c>
      <c r="C205" s="109">
        <v>55154.459300000002</v>
      </c>
      <c r="D205" s="139" t="s">
        <v>284</v>
      </c>
      <c r="E205" s="29">
        <f t="shared" si="58"/>
        <v>29337.257093245647</v>
      </c>
      <c r="F205" s="15">
        <f t="shared" si="59"/>
        <v>29337.5</v>
      </c>
      <c r="G205" s="29">
        <f t="shared" si="54"/>
        <v>-0.11241624999820488</v>
      </c>
      <c r="H205" s="29"/>
      <c r="I205" s="29"/>
      <c r="J205" s="29">
        <f t="shared" si="63"/>
        <v>-0.11241624999820488</v>
      </c>
      <c r="L205" s="29"/>
      <c r="M205" s="29"/>
      <c r="N205" s="29">
        <f t="shared" ca="1" si="56"/>
        <v>-0.11673106476302735</v>
      </c>
      <c r="O205" s="29">
        <f t="shared" si="60"/>
        <v>-0.11666812274589325</v>
      </c>
      <c r="P205" s="30">
        <f t="shared" si="61"/>
        <v>40135.959300000002</v>
      </c>
      <c r="Q205" s="29">
        <f t="shared" si="57"/>
        <v>1.8078421862535077E-5</v>
      </c>
      <c r="R205" s="4"/>
      <c r="S205" s="32">
        <v>1</v>
      </c>
      <c r="T205" s="29">
        <f t="shared" si="62"/>
        <v>1.8078421862535077E-5</v>
      </c>
      <c r="X205" s="17">
        <v>18243</v>
      </c>
      <c r="Y205" s="16">
        <v>5.0000000000000001E-4</v>
      </c>
      <c r="Z205" t="s">
        <v>263</v>
      </c>
      <c r="AB205" t="s">
        <v>277</v>
      </c>
    </row>
    <row r="206" spans="1:28">
      <c r="A206" s="131" t="s">
        <v>238</v>
      </c>
      <c r="B206" s="132" t="s">
        <v>90</v>
      </c>
      <c r="C206" s="131">
        <v>55168.341200000003</v>
      </c>
      <c r="D206" s="131">
        <v>2.9999999999999997E-4</v>
      </c>
      <c r="E206" s="29">
        <f t="shared" si="58"/>
        <v>29367.252821384121</v>
      </c>
      <c r="F206" s="15">
        <f t="shared" si="59"/>
        <v>29367.5</v>
      </c>
      <c r="G206" s="29">
        <f t="shared" si="54"/>
        <v>-0.11439324999810196</v>
      </c>
      <c r="H206" s="29"/>
      <c r="I206" s="29"/>
      <c r="J206" s="29">
        <f t="shared" si="63"/>
        <v>-0.11439324999810196</v>
      </c>
      <c r="L206" s="29"/>
      <c r="M206" s="29"/>
      <c r="N206" s="29">
        <f t="shared" ca="1" si="56"/>
        <v>-0.11690339219792469</v>
      </c>
      <c r="O206" s="29">
        <f t="shared" si="60"/>
        <v>-0.11687343725123508</v>
      </c>
      <c r="P206" s="30">
        <f t="shared" si="61"/>
        <v>40149.841200000003</v>
      </c>
      <c r="Q206" s="29">
        <f t="shared" si="57"/>
        <v>6.1513288106040132E-6</v>
      </c>
      <c r="S206" s="32">
        <v>1</v>
      </c>
      <c r="T206" s="29">
        <f t="shared" si="62"/>
        <v>6.1513288106040132E-6</v>
      </c>
      <c r="V206" s="29">
        <f t="shared" ref="V206:V211" si="64">G206+R206</f>
        <v>-0.11439324999810196</v>
      </c>
    </row>
    <row r="207" spans="1:28">
      <c r="A207" s="131" t="s">
        <v>238</v>
      </c>
      <c r="B207" s="132" t="s">
        <v>90</v>
      </c>
      <c r="C207" s="131">
        <v>55410.378980000001</v>
      </c>
      <c r="D207" s="131">
        <v>5.9999999999999995E-4</v>
      </c>
      <c r="E207" s="29">
        <f t="shared" si="58"/>
        <v>29890.243150382281</v>
      </c>
      <c r="F207" s="118">
        <f>ROUND(2*E207,0)/2+0.5</f>
        <v>29890.5</v>
      </c>
      <c r="G207" s="29">
        <f t="shared" si="54"/>
        <v>-0.11886894999770448</v>
      </c>
      <c r="H207" s="29"/>
      <c r="I207" s="29"/>
      <c r="J207" s="29">
        <f t="shared" si="63"/>
        <v>-0.11886894999770448</v>
      </c>
      <c r="L207" s="29"/>
      <c r="M207" s="29"/>
      <c r="N207" s="29">
        <f t="shared" ca="1" si="56"/>
        <v>-0.11990763381296836</v>
      </c>
      <c r="O207" s="29">
        <f t="shared" si="60"/>
        <v>-0.12048042958442229</v>
      </c>
      <c r="P207" s="30">
        <f t="shared" si="61"/>
        <v>40391.878980000001</v>
      </c>
      <c r="Q207" s="29">
        <f t="shared" si="57"/>
        <v>2.5968664584082107E-6</v>
      </c>
      <c r="S207" s="32">
        <v>1</v>
      </c>
      <c r="T207" s="29">
        <f t="shared" si="62"/>
        <v>2.5968664584082107E-6</v>
      </c>
      <c r="V207" s="29">
        <f t="shared" si="64"/>
        <v>-0.11886894999770448</v>
      </c>
    </row>
    <row r="208" spans="1:28">
      <c r="A208" s="131" t="s">
        <v>227</v>
      </c>
      <c r="B208" s="132" t="s">
        <v>90</v>
      </c>
      <c r="C208" s="131">
        <v>55429.355600000003</v>
      </c>
      <c r="D208" s="131">
        <v>5.9999999999999995E-4</v>
      </c>
      <c r="E208" s="29">
        <f t="shared" si="58"/>
        <v>29931.247446228466</v>
      </c>
      <c r="F208" s="118">
        <f>ROUND(2*E208,0)/2+0.5</f>
        <v>29931.5</v>
      </c>
      <c r="G208" s="29">
        <f t="shared" si="54"/>
        <v>-0.11688084999332204</v>
      </c>
      <c r="H208" s="29"/>
      <c r="I208" s="29"/>
      <c r="J208" s="29">
        <f t="shared" si="63"/>
        <v>-0.11688084999332204</v>
      </c>
      <c r="L208" s="29"/>
      <c r="M208" s="29"/>
      <c r="N208" s="29">
        <f t="shared" ca="1" si="56"/>
        <v>-0.12014314797399471</v>
      </c>
      <c r="O208" s="29">
        <f t="shared" si="60"/>
        <v>-0.12076540850989997</v>
      </c>
      <c r="P208" s="30">
        <f t="shared" si="61"/>
        <v>40410.855600000003</v>
      </c>
      <c r="Q208" s="29">
        <f t="shared" si="57"/>
        <v>1.5089794868718123E-5</v>
      </c>
      <c r="S208" s="32">
        <v>1</v>
      </c>
      <c r="T208" s="29">
        <f t="shared" si="62"/>
        <v>1.5089794868718123E-5</v>
      </c>
      <c r="V208" s="29">
        <f t="shared" si="64"/>
        <v>-0.11688084999332204</v>
      </c>
    </row>
    <row r="209" spans="1:28">
      <c r="A209" s="131" t="s">
        <v>227</v>
      </c>
      <c r="B209" s="132" t="s">
        <v>89</v>
      </c>
      <c r="C209" s="131">
        <v>55431.435299999997</v>
      </c>
      <c r="D209" s="131">
        <v>4.0000000000000002E-4</v>
      </c>
      <c r="E209" s="29">
        <f t="shared" si="58"/>
        <v>29935.741219833624</v>
      </c>
      <c r="F209" s="118">
        <f>ROUND(2*E209,0)/2+0.5</f>
        <v>29936</v>
      </c>
      <c r="G209" s="29">
        <f t="shared" si="54"/>
        <v>-0.11976240000512917</v>
      </c>
      <c r="H209" s="29"/>
      <c r="I209" s="29"/>
      <c r="J209" s="29">
        <f t="shared" si="63"/>
        <v>-0.11976240000512917</v>
      </c>
      <c r="L209" s="29"/>
      <c r="M209" s="29"/>
      <c r="N209" s="29">
        <f t="shared" ca="1" si="56"/>
        <v>-0.12016899708922933</v>
      </c>
      <c r="O209" s="29">
        <f t="shared" si="60"/>
        <v>-0.12079670627771114</v>
      </c>
      <c r="P209" s="30">
        <f t="shared" si="61"/>
        <v>40412.935299999997</v>
      </c>
      <c r="Q209" s="29">
        <f t="shared" si="57"/>
        <v>1.0697894655024076E-6</v>
      </c>
      <c r="S209" s="32">
        <v>1</v>
      </c>
      <c r="T209" s="29">
        <f t="shared" si="62"/>
        <v>1.0697894655024076E-6</v>
      </c>
      <c r="V209" s="29">
        <f t="shared" si="64"/>
        <v>-0.11976240000512917</v>
      </c>
    </row>
    <row r="210" spans="1:28">
      <c r="A210" s="131" t="s">
        <v>238</v>
      </c>
      <c r="B210" s="132" t="s">
        <v>90</v>
      </c>
      <c r="C210" s="131">
        <v>55434.446580000003</v>
      </c>
      <c r="D210" s="131">
        <v>2.0000000000000001E-4</v>
      </c>
      <c r="E210" s="29">
        <f t="shared" si="58"/>
        <v>29942.247932619986</v>
      </c>
      <c r="F210" s="118">
        <f>ROUND(2*E210,0)/2+0.5</f>
        <v>29942.5</v>
      </c>
      <c r="G210" s="29">
        <f t="shared" si="54"/>
        <v>-0.11665574999642558</v>
      </c>
      <c r="H210" s="29"/>
      <c r="I210" s="29"/>
      <c r="J210" s="29">
        <f t="shared" si="63"/>
        <v>-0.11665574999642558</v>
      </c>
      <c r="L210" s="29"/>
      <c r="M210" s="29"/>
      <c r="N210" s="29">
        <f t="shared" ca="1" si="56"/>
        <v>-0.12020633470012375</v>
      </c>
      <c r="O210" s="29">
        <f t="shared" si="60"/>
        <v>-0.12084192100657169</v>
      </c>
      <c r="P210" s="30">
        <f t="shared" si="61"/>
        <v>40415.946580000003</v>
      </c>
      <c r="Q210" s="29">
        <f t="shared" si="57"/>
        <v>1.7524027726187693E-5</v>
      </c>
      <c r="S210" s="32">
        <v>1</v>
      </c>
      <c r="T210" s="29">
        <f t="shared" si="62"/>
        <v>1.7524027726187693E-5</v>
      </c>
      <c r="V210" s="29">
        <f t="shared" si="64"/>
        <v>-0.11665574999642558</v>
      </c>
    </row>
    <row r="211" spans="1:28">
      <c r="A211" s="131" t="s">
        <v>238</v>
      </c>
      <c r="B211" s="132" t="s">
        <v>90</v>
      </c>
      <c r="C211" s="131">
        <v>55460.368150000002</v>
      </c>
      <c r="D211" s="131">
        <v>2.0000000000000001E-4</v>
      </c>
      <c r="E211" s="29">
        <f t="shared" si="58"/>
        <v>29998.258735654323</v>
      </c>
      <c r="F211" s="15">
        <f>ROUND(2*E211,0)/2</f>
        <v>29998.5</v>
      </c>
      <c r="G211" s="29">
        <f t="shared" si="54"/>
        <v>-0.11165614999481477</v>
      </c>
      <c r="H211" s="29"/>
      <c r="I211" s="29"/>
      <c r="J211" s="29">
        <f t="shared" si="63"/>
        <v>-0.11165614999481477</v>
      </c>
      <c r="L211" s="29"/>
      <c r="M211" s="29"/>
      <c r="N211" s="29">
        <f t="shared" ca="1" si="56"/>
        <v>-0.12052801257859878</v>
      </c>
      <c r="O211" s="29">
        <f t="shared" si="60"/>
        <v>-0.12123179821015007</v>
      </c>
      <c r="P211" s="30">
        <f t="shared" si="61"/>
        <v>40441.868150000002</v>
      </c>
      <c r="Q211" s="29">
        <f t="shared" si="57"/>
        <v>9.1693038743854063E-5</v>
      </c>
      <c r="S211" s="32">
        <v>1</v>
      </c>
      <c r="T211" s="29">
        <f t="shared" si="62"/>
        <v>9.1693038743854063E-5</v>
      </c>
      <c r="V211" s="29">
        <f t="shared" si="64"/>
        <v>-0.11165614999481477</v>
      </c>
    </row>
    <row r="212" spans="1:28">
      <c r="A212" s="17" t="s">
        <v>305</v>
      </c>
      <c r="B212" s="108" t="s">
        <v>89</v>
      </c>
      <c r="C212" s="109">
        <v>55483.267999999996</v>
      </c>
      <c r="D212" s="17" t="s">
        <v>74</v>
      </c>
      <c r="E212" s="29">
        <f t="shared" si="58"/>
        <v>30047.740267361914</v>
      </c>
      <c r="F212" s="118">
        <f t="shared" ref="F212:F236" si="65">ROUND(2*E212,0)/2+0.5</f>
        <v>30048</v>
      </c>
      <c r="G212" s="29">
        <f t="shared" si="54"/>
        <v>-0.12020320000010543</v>
      </c>
      <c r="H212" s="29"/>
      <c r="I212" s="29"/>
      <c r="J212" s="29">
        <f t="shared" si="63"/>
        <v>-0.12020320000010543</v>
      </c>
      <c r="L212" s="29"/>
      <c r="M212" s="29"/>
      <c r="N212" s="29">
        <f t="shared" ca="1" si="56"/>
        <v>-0.1208123528461794</v>
      </c>
      <c r="O212" s="29">
        <f t="shared" si="60"/>
        <v>-0.12157692154051798</v>
      </c>
      <c r="P212" s="30">
        <f t="shared" si="61"/>
        <v>40464.767999999996</v>
      </c>
      <c r="Q212" s="29">
        <f t="shared" si="57"/>
        <v>1.8871108705934467E-6</v>
      </c>
      <c r="R212" s="4"/>
      <c r="S212" s="32">
        <v>1</v>
      </c>
      <c r="T212" s="29">
        <f t="shared" si="62"/>
        <v>1.8871108705934467E-6</v>
      </c>
      <c r="Z212" t="s">
        <v>282</v>
      </c>
      <c r="AB212" t="s">
        <v>283</v>
      </c>
    </row>
    <row r="213" spans="1:28">
      <c r="A213" s="17" t="s">
        <v>305</v>
      </c>
      <c r="B213" s="108" t="s">
        <v>89</v>
      </c>
      <c r="C213" s="109">
        <v>55483.267999999996</v>
      </c>
      <c r="D213" s="17" t="s">
        <v>168</v>
      </c>
      <c r="E213" s="29">
        <f t="shared" si="58"/>
        <v>30047.740267361914</v>
      </c>
      <c r="F213" s="118">
        <f t="shared" si="65"/>
        <v>30048</v>
      </c>
      <c r="G213" s="29">
        <f t="shared" si="54"/>
        <v>-0.12020320000010543</v>
      </c>
      <c r="H213" s="29"/>
      <c r="I213" s="29"/>
      <c r="J213" s="29">
        <f t="shared" si="63"/>
        <v>-0.12020320000010543</v>
      </c>
      <c r="L213" s="29"/>
      <c r="M213" s="29"/>
      <c r="N213" s="29">
        <f t="shared" ca="1" si="56"/>
        <v>-0.1208123528461794</v>
      </c>
      <c r="O213" s="29">
        <f t="shared" si="60"/>
        <v>-0.12157692154051798</v>
      </c>
      <c r="P213" s="30">
        <f t="shared" si="61"/>
        <v>40464.767999999996</v>
      </c>
      <c r="Q213" s="29">
        <f t="shared" si="57"/>
        <v>1.8871108705934467E-6</v>
      </c>
      <c r="R213" s="4"/>
      <c r="S213" s="32">
        <v>1</v>
      </c>
      <c r="T213" s="29">
        <f t="shared" si="62"/>
        <v>1.8871108705934467E-6</v>
      </c>
      <c r="Z213" t="s">
        <v>282</v>
      </c>
      <c r="AB213" t="s">
        <v>283</v>
      </c>
    </row>
    <row r="214" spans="1:28">
      <c r="A214" s="131" t="s">
        <v>238</v>
      </c>
      <c r="B214" s="132" t="s">
        <v>89</v>
      </c>
      <c r="C214" s="131">
        <v>55483.268049999999</v>
      </c>
      <c r="D214" s="131">
        <v>1E-4</v>
      </c>
      <c r="E214" s="29">
        <f t="shared" si="58"/>
        <v>30047.740375400906</v>
      </c>
      <c r="F214" s="118">
        <f t="shared" si="65"/>
        <v>30048</v>
      </c>
      <c r="G214" s="29">
        <f t="shared" si="54"/>
        <v>-0.12015319999773055</v>
      </c>
      <c r="H214" s="29"/>
      <c r="I214" s="29"/>
      <c r="J214" s="29">
        <f t="shared" si="63"/>
        <v>-0.12015319999773055</v>
      </c>
      <c r="L214" s="29"/>
      <c r="M214" s="29"/>
      <c r="N214" s="29">
        <f t="shared" ca="1" si="56"/>
        <v>-0.1208123528461794</v>
      </c>
      <c r="O214" s="29">
        <f t="shared" si="60"/>
        <v>-0.12157692154051798</v>
      </c>
      <c r="P214" s="30">
        <f t="shared" si="61"/>
        <v>40464.768049999999</v>
      </c>
      <c r="Q214" s="29">
        <f t="shared" si="57"/>
        <v>2.0269830313970168E-6</v>
      </c>
      <c r="S214" s="32">
        <v>1</v>
      </c>
      <c r="T214" s="29">
        <f t="shared" si="62"/>
        <v>2.0269830313970168E-6</v>
      </c>
      <c r="V214" s="29">
        <f>G214+R214</f>
        <v>-0.12015319999773055</v>
      </c>
    </row>
    <row r="215" spans="1:28">
      <c r="A215" s="131" t="s">
        <v>238</v>
      </c>
      <c r="B215" s="132" t="s">
        <v>89</v>
      </c>
      <c r="C215" s="131">
        <v>55483.268049999999</v>
      </c>
      <c r="D215" s="131">
        <v>8.0000000000000004E-4</v>
      </c>
      <c r="E215" s="29">
        <f t="shared" si="58"/>
        <v>30047.740375400906</v>
      </c>
      <c r="F215" s="118">
        <f t="shared" si="65"/>
        <v>30048</v>
      </c>
      <c r="G215" s="29">
        <f t="shared" si="54"/>
        <v>-0.12015319999773055</v>
      </c>
      <c r="H215" s="29"/>
      <c r="I215" s="29"/>
      <c r="J215" s="29">
        <f t="shared" si="63"/>
        <v>-0.12015319999773055</v>
      </c>
      <c r="L215" s="29"/>
      <c r="M215" s="29"/>
      <c r="N215" s="29">
        <f t="shared" ca="1" si="56"/>
        <v>-0.1208123528461794</v>
      </c>
      <c r="O215" s="29">
        <f t="shared" si="60"/>
        <v>-0.12157692154051798</v>
      </c>
      <c r="P215" s="30">
        <f t="shared" si="61"/>
        <v>40464.768049999999</v>
      </c>
      <c r="Q215" s="29">
        <f t="shared" si="57"/>
        <v>2.0269830313970168E-6</v>
      </c>
      <c r="S215" s="32">
        <v>1</v>
      </c>
      <c r="T215" s="29">
        <f t="shared" si="62"/>
        <v>2.0269830313970168E-6</v>
      </c>
      <c r="V215" s="29">
        <f>G215+R215</f>
        <v>-0.12015319999773055</v>
      </c>
    </row>
    <row r="216" spans="1:28">
      <c r="A216" s="131" t="s">
        <v>226</v>
      </c>
      <c r="B216" s="132" t="s">
        <v>90</v>
      </c>
      <c r="C216" s="131">
        <v>55518.6751</v>
      </c>
      <c r="D216" s="131">
        <v>5.9999999999999995E-4</v>
      </c>
      <c r="E216" s="29">
        <f t="shared" si="58"/>
        <v>30124.247211351703</v>
      </c>
      <c r="F216" s="118">
        <f t="shared" si="65"/>
        <v>30124.5</v>
      </c>
      <c r="G216" s="29">
        <f t="shared" si="54"/>
        <v>-0.11698954999883426</v>
      </c>
      <c r="H216" s="29"/>
      <c r="I216" s="29"/>
      <c r="J216" s="29">
        <f t="shared" si="63"/>
        <v>-0.11698954999883426</v>
      </c>
      <c r="L216" s="29"/>
      <c r="M216" s="29"/>
      <c r="N216" s="29">
        <f t="shared" ca="1" si="56"/>
        <v>-0.12125178780516761</v>
      </c>
      <c r="O216" s="29">
        <f t="shared" si="60"/>
        <v>-0.12211121634132603</v>
      </c>
      <c r="P216" s="30">
        <f t="shared" si="61"/>
        <v>40500.1751</v>
      </c>
      <c r="Q216" s="29">
        <f t="shared" si="57"/>
        <v>2.6231466123813003E-5</v>
      </c>
      <c r="S216" s="32">
        <v>1</v>
      </c>
      <c r="T216" s="29">
        <f t="shared" si="62"/>
        <v>2.6231466123813003E-5</v>
      </c>
      <c r="V216" s="29">
        <f>G216+R216</f>
        <v>-0.11698954999883426</v>
      </c>
    </row>
    <row r="217" spans="1:28">
      <c r="A217" s="17" t="s">
        <v>303</v>
      </c>
      <c r="B217" s="108" t="s">
        <v>89</v>
      </c>
      <c r="C217" s="109">
        <v>55845.168799999999</v>
      </c>
      <c r="D217" s="131">
        <v>5.9999999999999995E-4</v>
      </c>
      <c r="E217" s="29">
        <f t="shared" si="58"/>
        <v>30829.728180392267</v>
      </c>
      <c r="F217" s="118">
        <f t="shared" si="65"/>
        <v>30830</v>
      </c>
      <c r="G217" s="29">
        <f t="shared" si="54"/>
        <v>-0.12579700000060257</v>
      </c>
      <c r="H217" s="29"/>
      <c r="I217" s="29"/>
      <c r="J217" s="29">
        <f t="shared" si="63"/>
        <v>-0.12579700000060257</v>
      </c>
      <c r="L217" s="29"/>
      <c r="M217" s="29"/>
      <c r="N217" s="29">
        <f t="shared" ca="1" si="56"/>
        <v>-0.12530435464917011</v>
      </c>
      <c r="O217" s="29">
        <f t="shared" si="60"/>
        <v>-0.12709139543980721</v>
      </c>
      <c r="P217" s="30">
        <f t="shared" si="61"/>
        <v>40826.668799999999</v>
      </c>
      <c r="Q217" s="29">
        <f t="shared" si="57"/>
        <v>1.6754595530337951E-6</v>
      </c>
      <c r="R217" s="4"/>
      <c r="S217" s="32">
        <v>1</v>
      </c>
      <c r="T217" s="29">
        <f t="shared" si="62"/>
        <v>1.6754595530337951E-6</v>
      </c>
      <c r="X217" s="17">
        <v>19736</v>
      </c>
      <c r="Y217" s="16">
        <v>-5.4000000000000003E-3</v>
      </c>
      <c r="Z217" t="s">
        <v>278</v>
      </c>
      <c r="AB217" t="s">
        <v>279</v>
      </c>
    </row>
    <row r="218" spans="1:28">
      <c r="A218" s="107" t="s">
        <v>307</v>
      </c>
      <c r="B218" s="108" t="s">
        <v>90</v>
      </c>
      <c r="C218" s="109">
        <v>56245.713499999998</v>
      </c>
      <c r="D218" s="109">
        <v>8.0000000000000004E-4</v>
      </c>
      <c r="E218" s="29">
        <f t="shared" si="58"/>
        <v>31695.217049243522</v>
      </c>
      <c r="F218" s="118">
        <f t="shared" si="65"/>
        <v>31695.5</v>
      </c>
      <c r="G218" s="29">
        <f t="shared" si="54"/>
        <v>-0.13094845000159694</v>
      </c>
      <c r="H218" s="29"/>
      <c r="I218" s="29"/>
      <c r="J218" s="29">
        <f t="shared" si="63"/>
        <v>-0.13094845000159694</v>
      </c>
      <c r="L218" s="29"/>
      <c r="M218" s="29"/>
      <c r="N218" s="29">
        <f t="shared" ca="1" si="56"/>
        <v>-0.13027600114595844</v>
      </c>
      <c r="O218" s="29">
        <f t="shared" si="60"/>
        <v>-0.13333114022170522</v>
      </c>
      <c r="P218" s="30">
        <f t="shared" si="61"/>
        <v>41227.213499999998</v>
      </c>
      <c r="Q218" s="29">
        <f t="shared" si="57"/>
        <v>5.6772126849996703E-6</v>
      </c>
      <c r="R218" s="4"/>
      <c r="S218" s="32">
        <v>1</v>
      </c>
      <c r="T218" s="29">
        <f t="shared" si="62"/>
        <v>5.6772126849996703E-6</v>
      </c>
      <c r="X218" s="17"/>
      <c r="Y218" s="16"/>
    </row>
    <row r="219" spans="1:28">
      <c r="A219" s="107" t="s">
        <v>308</v>
      </c>
      <c r="B219" s="108" t="s">
        <v>89</v>
      </c>
      <c r="C219" s="109">
        <v>56513.430979999997</v>
      </c>
      <c r="D219" s="109">
        <v>1.1999999999999999E-3</v>
      </c>
      <c r="E219" s="29">
        <f t="shared" si="58"/>
        <v>32273.695553482645</v>
      </c>
      <c r="F219" s="118">
        <f t="shared" si="65"/>
        <v>32274</v>
      </c>
      <c r="G219" s="29">
        <f t="shared" si="54"/>
        <v>-0.14089660000172444</v>
      </c>
      <c r="H219" s="29"/>
      <c r="I219" s="29"/>
      <c r="J219" s="29">
        <f t="shared" si="63"/>
        <v>-0.14089660000172444</v>
      </c>
      <c r="L219" s="29"/>
      <c r="M219" s="29"/>
      <c r="N219" s="29">
        <f t="shared" ca="1" si="56"/>
        <v>-0.13359904851556215</v>
      </c>
      <c r="O219" s="29">
        <f t="shared" si="60"/>
        <v>-0.13758172140357572</v>
      </c>
      <c r="P219" s="30">
        <f t="shared" si="61"/>
        <v>41494.930979999997</v>
      </c>
      <c r="Q219" s="29">
        <f t="shared" si="57"/>
        <v>1.0988420120464412E-5</v>
      </c>
      <c r="R219" s="4"/>
      <c r="S219" s="32">
        <v>1</v>
      </c>
      <c r="T219" s="29">
        <f t="shared" si="62"/>
        <v>1.0988420120464412E-5</v>
      </c>
      <c r="X219" s="17"/>
      <c r="Y219" s="16"/>
    </row>
    <row r="220" spans="1:28">
      <c r="A220" s="107" t="s">
        <v>308</v>
      </c>
      <c r="B220" s="108" t="s">
        <v>90</v>
      </c>
      <c r="C220" s="109">
        <v>56516.436650000003</v>
      </c>
      <c r="D220" s="109">
        <v>4.5999999999999999E-3</v>
      </c>
      <c r="E220" s="29">
        <f t="shared" si="58"/>
        <v>32280.19014429472</v>
      </c>
      <c r="F220" s="118">
        <f t="shared" si="65"/>
        <v>32280.5</v>
      </c>
      <c r="G220" s="29">
        <f t="shared" si="54"/>
        <v>-0.14339994999318151</v>
      </c>
      <c r="H220" s="29"/>
      <c r="I220" s="29"/>
      <c r="J220" s="29">
        <f t="shared" si="63"/>
        <v>-0.14339994999318151</v>
      </c>
      <c r="L220" s="29"/>
      <c r="M220" s="29"/>
      <c r="N220" s="29">
        <f t="shared" ca="1" si="56"/>
        <v>-0.13363638612645656</v>
      </c>
      <c r="O220" s="29">
        <f t="shared" si="60"/>
        <v>-0.13762984461387925</v>
      </c>
      <c r="P220" s="30">
        <f t="shared" si="61"/>
        <v>41497.936650000003</v>
      </c>
      <c r="Q220" s="29">
        <f t="shared" si="57"/>
        <v>3.3294116088252804E-5</v>
      </c>
      <c r="R220" s="4"/>
      <c r="S220" s="32">
        <v>1</v>
      </c>
      <c r="T220" s="29">
        <f t="shared" si="62"/>
        <v>3.3294116088252804E-5</v>
      </c>
      <c r="X220" s="17"/>
      <c r="Y220" s="16"/>
    </row>
    <row r="221" spans="1:28">
      <c r="A221" s="142" t="s">
        <v>310</v>
      </c>
      <c r="B221" s="141" t="s">
        <v>89</v>
      </c>
      <c r="C221" s="52">
        <v>56588.408100000001</v>
      </c>
      <c r="D221" s="140">
        <v>1.4E-3</v>
      </c>
      <c r="E221" s="29">
        <f t="shared" si="58"/>
        <v>32435.7045946172</v>
      </c>
      <c r="F221" s="118">
        <f t="shared" si="65"/>
        <v>32436</v>
      </c>
      <c r="G221" s="29">
        <f t="shared" si="54"/>
        <v>-0.13671239999530371</v>
      </c>
      <c r="H221" s="29"/>
      <c r="I221" s="29"/>
      <c r="J221" s="29">
        <f t="shared" si="63"/>
        <v>-0.13671239999530371</v>
      </c>
      <c r="L221" s="29"/>
      <c r="M221" s="29"/>
      <c r="N221" s="29">
        <f t="shared" ca="1" si="56"/>
        <v>-0.13452961666400781</v>
      </c>
      <c r="O221" s="29">
        <f t="shared" si="60"/>
        <v>-0.13878351046850532</v>
      </c>
      <c r="P221" s="30">
        <f t="shared" si="61"/>
        <v>41569.908100000001</v>
      </c>
      <c r="Q221" s="29">
        <f t="shared" si="57"/>
        <v>4.2894985922053718E-6</v>
      </c>
      <c r="R221" s="4"/>
      <c r="S221" s="32">
        <v>1</v>
      </c>
      <c r="T221" s="29">
        <f t="shared" si="62"/>
        <v>4.2894985922053718E-6</v>
      </c>
      <c r="X221" s="17"/>
      <c r="Y221" s="16"/>
    </row>
    <row r="222" spans="1:28">
      <c r="A222" s="142" t="s">
        <v>310</v>
      </c>
      <c r="B222" s="141" t="s">
        <v>89</v>
      </c>
      <c r="C222" s="52">
        <v>56592.342799999999</v>
      </c>
      <c r="D222" s="140">
        <v>2.5000000000000001E-3</v>
      </c>
      <c r="E222" s="29">
        <f t="shared" si="58"/>
        <v>32444.206614622126</v>
      </c>
      <c r="F222" s="118">
        <f t="shared" si="65"/>
        <v>32444.5</v>
      </c>
      <c r="G222" s="29">
        <f t="shared" si="54"/>
        <v>-0.13577755000005709</v>
      </c>
      <c r="H222" s="29"/>
      <c r="I222" s="29"/>
      <c r="J222" s="29">
        <f t="shared" si="63"/>
        <v>-0.13577755000005709</v>
      </c>
      <c r="L222" s="29"/>
      <c r="M222" s="29"/>
      <c r="N222" s="29">
        <f t="shared" ca="1" si="56"/>
        <v>-0.13457844277056208</v>
      </c>
      <c r="O222" s="29">
        <f t="shared" si="60"/>
        <v>-0.13884670598468621</v>
      </c>
      <c r="P222" s="30">
        <f t="shared" si="61"/>
        <v>41573.842799999999</v>
      </c>
      <c r="Q222" s="29">
        <f t="shared" si="57"/>
        <v>9.4197184579847327E-6</v>
      </c>
      <c r="R222" s="4"/>
      <c r="S222" s="32">
        <v>1</v>
      </c>
      <c r="T222" s="29">
        <f t="shared" si="62"/>
        <v>9.4197184579847327E-6</v>
      </c>
      <c r="X222" s="17"/>
      <c r="Y222" s="16"/>
    </row>
    <row r="223" spans="1:28">
      <c r="A223" s="142" t="s">
        <v>310</v>
      </c>
      <c r="B223" s="141" t="s">
        <v>89</v>
      </c>
      <c r="C223" s="52">
        <v>56592.5749</v>
      </c>
      <c r="D223" s="140">
        <v>2.7000000000000001E-3</v>
      </c>
      <c r="E223" s="29">
        <f t="shared" si="58"/>
        <v>32444.708131597537</v>
      </c>
      <c r="F223" s="118">
        <f t="shared" si="65"/>
        <v>32445</v>
      </c>
      <c r="G223" s="29">
        <f t="shared" si="54"/>
        <v>-0.13507549999485491</v>
      </c>
      <c r="H223" s="29"/>
      <c r="I223" s="29"/>
      <c r="J223" s="29">
        <f t="shared" si="63"/>
        <v>-0.13507549999485491</v>
      </c>
      <c r="L223" s="29"/>
      <c r="M223" s="29"/>
      <c r="N223" s="29">
        <f t="shared" ca="1" si="56"/>
        <v>-0.134581314894477</v>
      </c>
      <c r="O223" s="29">
        <f t="shared" si="60"/>
        <v>-0.13885042379860774</v>
      </c>
      <c r="P223" s="30">
        <f t="shared" si="61"/>
        <v>41574.0749</v>
      </c>
      <c r="Q223" s="29">
        <f t="shared" si="57"/>
        <v>1.4250049724139717E-5</v>
      </c>
      <c r="R223" s="4"/>
      <c r="S223" s="32">
        <v>1</v>
      </c>
      <c r="T223" s="29">
        <f t="shared" si="62"/>
        <v>1.4250049724139717E-5</v>
      </c>
    </row>
    <row r="224" spans="1:28">
      <c r="A224" s="146" t="s">
        <v>312</v>
      </c>
      <c r="B224" s="147" t="s">
        <v>89</v>
      </c>
      <c r="C224" s="146">
        <v>56876.499100000001</v>
      </c>
      <c r="D224" s="146">
        <v>4.7000000000000002E-3</v>
      </c>
      <c r="E224" s="29">
        <f t="shared" ref="E224:E236" si="66">(C224-C$7)/C$8</f>
        <v>33058.205787907806</v>
      </c>
      <c r="F224" s="118">
        <f t="shared" si="65"/>
        <v>33058.5</v>
      </c>
      <c r="G224" s="29">
        <f t="shared" ref="G224:G236" si="67">C224-(C$7+F224*C$8)</f>
        <v>-0.13616014999570325</v>
      </c>
      <c r="H224" s="29"/>
      <c r="I224" s="29"/>
      <c r="J224" s="29">
        <f t="shared" ref="J224:J236" si="68">G224</f>
        <v>-0.13616014999570325</v>
      </c>
      <c r="L224" s="29"/>
      <c r="M224" s="29"/>
      <c r="N224" s="29">
        <f t="shared" ref="N224:N236" ca="1" si="69">+C$11+C$12*F224</f>
        <v>-0.13810541093812767</v>
      </c>
      <c r="O224" s="29">
        <f t="shared" ref="O224:O236" si="70">+D$11+D$12*F224+D$13*F224^2</f>
        <v>-0.14344822783706287</v>
      </c>
      <c r="P224" s="30">
        <f t="shared" ref="P224:P236" si="71">C224-15018.5</f>
        <v>41857.999100000001</v>
      </c>
      <c r="Q224" s="29">
        <f t="shared" ref="Q224:Q236" si="72">(G224-O224)^2</f>
        <v>5.3116078621717167E-5</v>
      </c>
      <c r="R224" s="4"/>
      <c r="S224" s="32">
        <v>1</v>
      </c>
      <c r="T224" s="29">
        <f t="shared" ref="T224:T236" si="73">+S224*Q224</f>
        <v>5.3116078621717167E-5</v>
      </c>
    </row>
    <row r="225" spans="1:20">
      <c r="A225" s="146" t="s">
        <v>312</v>
      </c>
      <c r="B225" s="147" t="s">
        <v>89</v>
      </c>
      <c r="C225" s="146">
        <v>56877.422700000003</v>
      </c>
      <c r="D225" s="146">
        <v>2.2000000000000001E-3</v>
      </c>
      <c r="E225" s="29">
        <f t="shared" si="66"/>
        <v>33060.201484066747</v>
      </c>
      <c r="F225" s="118">
        <f t="shared" si="65"/>
        <v>33060.5</v>
      </c>
      <c r="G225" s="29">
        <f t="shared" si="67"/>
        <v>-0.13815194999187952</v>
      </c>
      <c r="H225" s="29"/>
      <c r="I225" s="29"/>
      <c r="J225" s="29">
        <f t="shared" si="68"/>
        <v>-0.13815194999187952</v>
      </c>
      <c r="L225" s="29"/>
      <c r="M225" s="29"/>
      <c r="N225" s="29">
        <f t="shared" ca="1" si="69"/>
        <v>-0.13811689943378747</v>
      </c>
      <c r="O225" s="29">
        <f t="shared" si="70"/>
        <v>-0.14346333440089765</v>
      </c>
      <c r="P225" s="30">
        <f t="shared" si="71"/>
        <v>41858.922700000003</v>
      </c>
      <c r="Q225" s="29">
        <f t="shared" si="72"/>
        <v>2.8210804340360842E-5</v>
      </c>
      <c r="R225" s="4"/>
      <c r="S225" s="32">
        <v>1</v>
      </c>
      <c r="T225" s="29">
        <f t="shared" si="73"/>
        <v>2.8210804340360842E-5</v>
      </c>
    </row>
    <row r="226" spans="1:20">
      <c r="A226" s="143" t="s">
        <v>311</v>
      </c>
      <c r="B226" s="145" t="s">
        <v>89</v>
      </c>
      <c r="C226" s="144">
        <v>56616.176760000002</v>
      </c>
      <c r="D226" s="143">
        <v>4.0000000000000002E-4</v>
      </c>
      <c r="E226" s="29">
        <f t="shared" si="66"/>
        <v>32495.706552283638</v>
      </c>
      <c r="F226" s="118">
        <f t="shared" si="65"/>
        <v>32496</v>
      </c>
      <c r="G226" s="29">
        <f t="shared" si="67"/>
        <v>-0.13580639999418054</v>
      </c>
      <c r="H226" s="29"/>
      <c r="I226" s="29"/>
      <c r="J226" s="29">
        <f t="shared" si="68"/>
        <v>-0.13580639999418054</v>
      </c>
      <c r="L226" s="29"/>
      <c r="M226" s="29"/>
      <c r="N226" s="29">
        <f t="shared" ca="1" si="69"/>
        <v>-0.13487427153380249</v>
      </c>
      <c r="O226" s="29">
        <f t="shared" si="70"/>
        <v>-0.13922989215526713</v>
      </c>
      <c r="P226" s="30">
        <f t="shared" si="71"/>
        <v>41597.676760000002</v>
      </c>
      <c r="Q226" s="29">
        <f t="shared" si="72"/>
        <v>1.1720298577021322E-5</v>
      </c>
      <c r="R226" s="4"/>
      <c r="S226" s="32">
        <v>1</v>
      </c>
      <c r="T226" s="29">
        <f t="shared" si="73"/>
        <v>1.1720298577021322E-5</v>
      </c>
    </row>
    <row r="227" spans="1:20">
      <c r="A227" s="143" t="s">
        <v>311</v>
      </c>
      <c r="B227" s="145" t="s">
        <v>89</v>
      </c>
      <c r="C227" s="144">
        <v>56616.177580000003</v>
      </c>
      <c r="D227" s="143">
        <v>2.0000000000000001E-4</v>
      </c>
      <c r="E227" s="29">
        <f t="shared" si="66"/>
        <v>32495.708324123021</v>
      </c>
      <c r="F227" s="118">
        <f t="shared" si="65"/>
        <v>32496</v>
      </c>
      <c r="G227" s="29">
        <f t="shared" si="67"/>
        <v>-0.13498639999306761</v>
      </c>
      <c r="H227" s="29"/>
      <c r="I227" s="29"/>
      <c r="J227" s="29">
        <f t="shared" si="68"/>
        <v>-0.13498639999306761</v>
      </c>
      <c r="L227" s="29"/>
      <c r="M227" s="29"/>
      <c r="N227" s="29">
        <f t="shared" ca="1" si="69"/>
        <v>-0.13487427153380249</v>
      </c>
      <c r="O227" s="29">
        <f t="shared" si="70"/>
        <v>-0.13922989215526713</v>
      </c>
      <c r="P227" s="30">
        <f t="shared" si="71"/>
        <v>41597.677580000003</v>
      </c>
      <c r="Q227" s="29">
        <f t="shared" si="72"/>
        <v>1.8007225730648751E-5</v>
      </c>
      <c r="R227" s="4"/>
      <c r="S227" s="32">
        <v>1</v>
      </c>
      <c r="T227" s="29">
        <f t="shared" si="73"/>
        <v>1.8007225730648751E-5</v>
      </c>
    </row>
    <row r="228" spans="1:20">
      <c r="A228" s="143" t="s">
        <v>311</v>
      </c>
      <c r="B228" s="145" t="s">
        <v>89</v>
      </c>
      <c r="C228" s="144">
        <v>56596.276279999998</v>
      </c>
      <c r="D228" s="143">
        <v>2.0000000000000001E-4</v>
      </c>
      <c r="E228" s="29">
        <f t="shared" si="66"/>
        <v>32452.705998475787</v>
      </c>
      <c r="F228" s="118">
        <f t="shared" si="65"/>
        <v>32453</v>
      </c>
      <c r="G228" s="29">
        <f t="shared" si="67"/>
        <v>-0.13606270000309451</v>
      </c>
      <c r="H228" s="29"/>
      <c r="I228" s="29"/>
      <c r="J228" s="29">
        <f t="shared" si="68"/>
        <v>-0.13606270000309451</v>
      </c>
      <c r="L228" s="29"/>
      <c r="M228" s="29"/>
      <c r="N228" s="29">
        <f t="shared" ca="1" si="69"/>
        <v>-0.13462726887711629</v>
      </c>
      <c r="O228" s="29">
        <f t="shared" si="70"/>
        <v>-0.13890991532845046</v>
      </c>
      <c r="P228" s="30">
        <f t="shared" si="71"/>
        <v>41577.776279999998</v>
      </c>
      <c r="Q228" s="29">
        <f t="shared" si="72"/>
        <v>8.1066351089417917E-6</v>
      </c>
      <c r="R228" s="4"/>
      <c r="S228" s="32">
        <v>1</v>
      </c>
      <c r="T228" s="29">
        <f t="shared" si="73"/>
        <v>8.1066351089417917E-6</v>
      </c>
    </row>
    <row r="229" spans="1:20">
      <c r="A229" s="143" t="s">
        <v>311</v>
      </c>
      <c r="B229" s="145" t="s">
        <v>89</v>
      </c>
      <c r="C229" s="144">
        <v>56596.276850000002</v>
      </c>
      <c r="D229" s="143">
        <v>2.0000000000000001E-4</v>
      </c>
      <c r="E229" s="29">
        <f t="shared" si="66"/>
        <v>32452.707230120242</v>
      </c>
      <c r="F229" s="118">
        <f t="shared" si="65"/>
        <v>32453</v>
      </c>
      <c r="G229" s="29">
        <f t="shared" si="67"/>
        <v>-0.13549269999930402</v>
      </c>
      <c r="H229" s="29"/>
      <c r="I229" s="29"/>
      <c r="J229" s="29">
        <f t="shared" si="68"/>
        <v>-0.13549269999930402</v>
      </c>
      <c r="L229" s="29"/>
      <c r="M229" s="29"/>
      <c r="N229" s="29">
        <f t="shared" ca="1" si="69"/>
        <v>-0.13462726887711629</v>
      </c>
      <c r="O229" s="29">
        <f t="shared" si="70"/>
        <v>-0.13890991532845046</v>
      </c>
      <c r="P229" s="30">
        <f t="shared" si="71"/>
        <v>41577.776850000002</v>
      </c>
      <c r="Q229" s="29">
        <f t="shared" si="72"/>
        <v>1.1677360605753368E-5</v>
      </c>
      <c r="R229" s="4"/>
      <c r="S229" s="32">
        <v>1</v>
      </c>
      <c r="T229" s="29">
        <f t="shared" si="73"/>
        <v>1.1677360605753368E-5</v>
      </c>
    </row>
    <row r="230" spans="1:20">
      <c r="A230" s="143" t="s">
        <v>311</v>
      </c>
      <c r="B230" s="145" t="s">
        <v>89</v>
      </c>
      <c r="C230" s="144">
        <v>56596.277159999998</v>
      </c>
      <c r="D230" s="143">
        <v>2.0000000000000001E-4</v>
      </c>
      <c r="E230" s="29">
        <f t="shared" si="66"/>
        <v>32452.707899961948</v>
      </c>
      <c r="F230" s="118">
        <f t="shared" si="65"/>
        <v>32453</v>
      </c>
      <c r="G230" s="29">
        <f t="shared" si="67"/>
        <v>-0.1351827000034973</v>
      </c>
      <c r="H230" s="29"/>
      <c r="I230" s="29"/>
      <c r="J230" s="29">
        <f t="shared" si="68"/>
        <v>-0.1351827000034973</v>
      </c>
      <c r="L230" s="29"/>
      <c r="M230" s="29"/>
      <c r="N230" s="29">
        <f t="shared" ca="1" si="69"/>
        <v>-0.13462726887711629</v>
      </c>
      <c r="O230" s="29">
        <f t="shared" si="70"/>
        <v>-0.13890991532845046</v>
      </c>
      <c r="P230" s="30">
        <f t="shared" si="71"/>
        <v>41577.777159999998</v>
      </c>
      <c r="Q230" s="29">
        <f t="shared" si="72"/>
        <v>1.3892134078565643E-5</v>
      </c>
      <c r="R230" s="4"/>
      <c r="S230" s="32">
        <v>1</v>
      </c>
      <c r="T230" s="29">
        <f t="shared" si="73"/>
        <v>1.3892134078565643E-5</v>
      </c>
    </row>
    <row r="231" spans="1:20">
      <c r="A231" s="143" t="s">
        <v>311</v>
      </c>
      <c r="B231" s="145" t="s">
        <v>90</v>
      </c>
      <c r="C231" s="144">
        <v>56596.509610000001</v>
      </c>
      <c r="D231" s="143">
        <v>2.9999999999999997E-4</v>
      </c>
      <c r="E231" s="29">
        <f t="shared" si="66"/>
        <v>32453.210173210271</v>
      </c>
      <c r="F231" s="118">
        <f t="shared" si="65"/>
        <v>32453.5</v>
      </c>
      <c r="G231" s="29">
        <f t="shared" si="67"/>
        <v>-0.13413064999622293</v>
      </c>
      <c r="H231" s="29"/>
      <c r="I231" s="29"/>
      <c r="J231" s="29">
        <f t="shared" si="68"/>
        <v>-0.13413064999622293</v>
      </c>
      <c r="L231" s="29"/>
      <c r="M231" s="29"/>
      <c r="N231" s="29">
        <f t="shared" ca="1" si="69"/>
        <v>-0.13463014100103127</v>
      </c>
      <c r="O231" s="29">
        <f t="shared" si="70"/>
        <v>-0.13891363395575926</v>
      </c>
      <c r="P231" s="30">
        <f t="shared" si="71"/>
        <v>41578.009610000001</v>
      </c>
      <c r="Q231" s="29">
        <f t="shared" si="72"/>
        <v>2.2876935557181827E-5</v>
      </c>
      <c r="R231" s="4"/>
      <c r="S231" s="32">
        <v>1</v>
      </c>
      <c r="T231" s="29">
        <f t="shared" si="73"/>
        <v>2.2876935557181827E-5</v>
      </c>
    </row>
    <row r="232" spans="1:20">
      <c r="A232" s="143" t="s">
        <v>311</v>
      </c>
      <c r="B232" s="145" t="s">
        <v>90</v>
      </c>
      <c r="C232" s="144">
        <v>56596.51296</v>
      </c>
      <c r="D232" s="143">
        <v>1E-3</v>
      </c>
      <c r="E232" s="29">
        <f t="shared" si="66"/>
        <v>32453.217411822367</v>
      </c>
      <c r="F232" s="118">
        <f t="shared" si="65"/>
        <v>32453.5</v>
      </c>
      <c r="G232" s="29">
        <f t="shared" si="67"/>
        <v>-0.13078064999717753</v>
      </c>
      <c r="H232" s="29"/>
      <c r="I232" s="29"/>
      <c r="J232" s="29">
        <f t="shared" si="68"/>
        <v>-0.13078064999717753</v>
      </c>
      <c r="L232" s="29"/>
      <c r="M232" s="29"/>
      <c r="N232" s="29">
        <f t="shared" ca="1" si="69"/>
        <v>-0.13463014100103127</v>
      </c>
      <c r="O232" s="29">
        <f t="shared" si="70"/>
        <v>-0.13891363395575926</v>
      </c>
      <c r="P232" s="30">
        <f t="shared" si="71"/>
        <v>41578.01296</v>
      </c>
      <c r="Q232" s="29">
        <f t="shared" si="72"/>
        <v>6.6145428070547648E-5</v>
      </c>
      <c r="R232" s="4"/>
      <c r="S232" s="32">
        <v>1</v>
      </c>
      <c r="T232" s="29">
        <f t="shared" si="73"/>
        <v>6.6145428070547648E-5</v>
      </c>
    </row>
    <row r="233" spans="1:20">
      <c r="A233" s="143" t="s">
        <v>311</v>
      </c>
      <c r="B233" s="145" t="s">
        <v>90</v>
      </c>
      <c r="C233" s="144">
        <v>56605.304089999998</v>
      </c>
      <c r="D233" s="143">
        <v>2.0000000000000001E-4</v>
      </c>
      <c r="E233" s="29">
        <f t="shared" si="66"/>
        <v>32472.21310733306</v>
      </c>
      <c r="F233" s="118">
        <f t="shared" si="65"/>
        <v>32472.5</v>
      </c>
      <c r="G233" s="29">
        <f t="shared" si="67"/>
        <v>-0.13277275000291411</v>
      </c>
      <c r="H233" s="29"/>
      <c r="I233" s="29"/>
      <c r="J233" s="29">
        <f t="shared" si="68"/>
        <v>-0.13277275000291411</v>
      </c>
      <c r="L233" s="29"/>
      <c r="M233" s="29"/>
      <c r="N233" s="29">
        <f t="shared" ca="1" si="69"/>
        <v>-0.1347392817097996</v>
      </c>
      <c r="O233" s="29">
        <f t="shared" si="70"/>
        <v>-0.13905497724760868</v>
      </c>
      <c r="P233" s="30">
        <f t="shared" si="71"/>
        <v>41586.804089999998</v>
      </c>
      <c r="Q233" s="29">
        <f t="shared" si="72"/>
        <v>3.9466379153982744E-5</v>
      </c>
      <c r="R233" s="4"/>
      <c r="S233" s="32">
        <v>1</v>
      </c>
      <c r="T233" s="29">
        <f t="shared" si="73"/>
        <v>3.9466379153982744E-5</v>
      </c>
    </row>
    <row r="234" spans="1:20">
      <c r="A234" s="143" t="s">
        <v>311</v>
      </c>
      <c r="B234" s="145" t="s">
        <v>90</v>
      </c>
      <c r="C234" s="144">
        <v>56605.304210000002</v>
      </c>
      <c r="D234" s="143">
        <v>2.9999999999999997E-4</v>
      </c>
      <c r="E234" s="29">
        <f t="shared" si="66"/>
        <v>32472.213366626635</v>
      </c>
      <c r="F234" s="118">
        <f t="shared" si="65"/>
        <v>32472.5</v>
      </c>
      <c r="G234" s="29">
        <f t="shared" si="67"/>
        <v>-0.13265274999866961</v>
      </c>
      <c r="H234" s="29"/>
      <c r="I234" s="29"/>
      <c r="J234" s="29">
        <f t="shared" si="68"/>
        <v>-0.13265274999866961</v>
      </c>
      <c r="L234" s="29"/>
      <c r="M234" s="29"/>
      <c r="N234" s="29">
        <f t="shared" ca="1" si="69"/>
        <v>-0.1347392817097996</v>
      </c>
      <c r="O234" s="29">
        <f t="shared" si="70"/>
        <v>-0.13905497724760868</v>
      </c>
      <c r="P234" s="30">
        <f t="shared" si="71"/>
        <v>41586.804210000002</v>
      </c>
      <c r="Q234" s="29">
        <f t="shared" si="72"/>
        <v>4.0988513747057985E-5</v>
      </c>
      <c r="R234" s="4"/>
      <c r="S234" s="32">
        <v>1</v>
      </c>
      <c r="T234" s="29">
        <f t="shared" si="73"/>
        <v>4.0988513747057985E-5</v>
      </c>
    </row>
    <row r="235" spans="1:20">
      <c r="A235" s="143" t="s">
        <v>311</v>
      </c>
      <c r="B235" s="145" t="s">
        <v>89</v>
      </c>
      <c r="C235" s="144">
        <v>56590.259749999997</v>
      </c>
      <c r="D235" s="143">
        <v>2.9999999999999997E-4</v>
      </c>
      <c r="E235" s="29">
        <f t="shared" si="66"/>
        <v>32439.705602404862</v>
      </c>
      <c r="F235" s="118">
        <f t="shared" si="65"/>
        <v>32440</v>
      </c>
      <c r="G235" s="29">
        <f t="shared" si="67"/>
        <v>-0.13624600000184728</v>
      </c>
      <c r="H235" s="29"/>
      <c r="I235" s="29"/>
      <c r="J235" s="29">
        <f t="shared" si="68"/>
        <v>-0.13624600000184728</v>
      </c>
      <c r="L235" s="29"/>
      <c r="M235" s="29"/>
      <c r="N235" s="29">
        <f t="shared" ca="1" si="69"/>
        <v>-0.13455259365532746</v>
      </c>
      <c r="O235" s="29">
        <f t="shared" si="70"/>
        <v>-0.13881324781247625</v>
      </c>
      <c r="P235" s="30">
        <f t="shared" si="71"/>
        <v>41571.759749999997</v>
      </c>
      <c r="Q235" s="29">
        <f t="shared" si="72"/>
        <v>6.5907613211792672E-6</v>
      </c>
      <c r="R235" s="4"/>
      <c r="S235" s="32">
        <v>1</v>
      </c>
      <c r="T235" s="29">
        <f t="shared" si="73"/>
        <v>6.5907613211792672E-6</v>
      </c>
    </row>
    <row r="236" spans="1:20">
      <c r="A236" s="143" t="s">
        <v>311</v>
      </c>
      <c r="B236" s="145" t="s">
        <v>89</v>
      </c>
      <c r="C236" s="144">
        <v>56590.26079</v>
      </c>
      <c r="D236" s="143">
        <v>2.9999999999999997E-4</v>
      </c>
      <c r="E236" s="29">
        <f t="shared" si="66"/>
        <v>32439.707849615785</v>
      </c>
      <c r="F236" s="118">
        <f t="shared" si="65"/>
        <v>32440</v>
      </c>
      <c r="G236" s="29">
        <f t="shared" si="67"/>
        <v>-0.13520599999901606</v>
      </c>
      <c r="H236" s="29"/>
      <c r="I236" s="29"/>
      <c r="J236" s="29">
        <f t="shared" si="68"/>
        <v>-0.13520599999901606</v>
      </c>
      <c r="L236" s="29"/>
      <c r="M236" s="29"/>
      <c r="N236" s="29">
        <f t="shared" ca="1" si="69"/>
        <v>-0.13455259365532746</v>
      </c>
      <c r="O236" s="29">
        <f t="shared" si="70"/>
        <v>-0.13881324781247625</v>
      </c>
      <c r="P236" s="30">
        <f t="shared" si="71"/>
        <v>41571.76079</v>
      </c>
      <c r="Q236" s="29">
        <f t="shared" si="72"/>
        <v>1.3012236787713365E-5</v>
      </c>
      <c r="R236" s="4"/>
      <c r="S236" s="32">
        <v>1</v>
      </c>
      <c r="T236" s="29">
        <f t="shared" si="73"/>
        <v>1.3012236787713365E-5</v>
      </c>
    </row>
    <row r="237" spans="1:20">
      <c r="A237" s="101" t="s">
        <v>884</v>
      </c>
      <c r="B237" s="161" t="s">
        <v>90</v>
      </c>
      <c r="C237" s="46">
        <v>56592.342799999999</v>
      </c>
      <c r="D237" s="46" t="s">
        <v>246</v>
      </c>
      <c r="E237" s="29">
        <f t="shared" ref="E237:E280" si="74">(C237-C$7)/C$8</f>
        <v>32444.206614622126</v>
      </c>
      <c r="F237" s="118">
        <f t="shared" ref="F237:F280" si="75">ROUND(2*E237,0)/2+0.5</f>
        <v>32444.5</v>
      </c>
      <c r="G237" s="29">
        <f t="shared" ref="G237:G280" si="76">C237-(C$7+F237*C$8)</f>
        <v>-0.13577755000005709</v>
      </c>
      <c r="H237" s="29"/>
      <c r="I237" s="29"/>
      <c r="J237" s="29">
        <f t="shared" ref="J237:J280" si="77">G237</f>
        <v>-0.13577755000005709</v>
      </c>
      <c r="L237" s="29"/>
      <c r="M237" s="29"/>
      <c r="N237" s="29">
        <f t="shared" ref="N237:N280" ca="1" si="78">+C$11+C$12*F237</f>
        <v>-0.13457844277056208</v>
      </c>
      <c r="O237" s="29">
        <f t="shared" ref="O237:O280" si="79">+D$11+D$12*F237+D$13*F237^2</f>
        <v>-0.13884670598468621</v>
      </c>
      <c r="P237" s="30">
        <f t="shared" ref="P237:P280" si="80">C237-15018.5</f>
        <v>41573.842799999999</v>
      </c>
      <c r="Q237" s="29">
        <f t="shared" ref="Q237:Q280" si="81">(G237-O237)^2</f>
        <v>9.4197184579847327E-6</v>
      </c>
      <c r="R237" s="4"/>
      <c r="S237" s="32">
        <v>1</v>
      </c>
      <c r="T237" s="29">
        <f t="shared" ref="T237:T280" si="82">+S237*Q237</f>
        <v>9.4197184579847327E-6</v>
      </c>
    </row>
    <row r="238" spans="1:20">
      <c r="A238" s="101" t="s">
        <v>884</v>
      </c>
      <c r="B238" s="161" t="s">
        <v>89</v>
      </c>
      <c r="C238" s="46">
        <v>56592.5749</v>
      </c>
      <c r="D238" s="46" t="s">
        <v>246</v>
      </c>
      <c r="E238" s="29">
        <f t="shared" si="74"/>
        <v>32444.708131597537</v>
      </c>
      <c r="F238" s="118">
        <f t="shared" si="75"/>
        <v>32445</v>
      </c>
      <c r="G238" s="29">
        <f t="shared" si="76"/>
        <v>-0.13507549999485491</v>
      </c>
      <c r="H238" s="29"/>
      <c r="I238" s="29"/>
      <c r="J238" s="29">
        <f t="shared" si="77"/>
        <v>-0.13507549999485491</v>
      </c>
      <c r="L238" s="29"/>
      <c r="M238" s="29"/>
      <c r="N238" s="29">
        <f t="shared" ca="1" si="78"/>
        <v>-0.134581314894477</v>
      </c>
      <c r="O238" s="29">
        <f t="shared" si="79"/>
        <v>-0.13885042379860774</v>
      </c>
      <c r="P238" s="30">
        <f t="shared" si="80"/>
        <v>41574.0749</v>
      </c>
      <c r="Q238" s="29">
        <f t="shared" si="81"/>
        <v>1.4250049724139717E-5</v>
      </c>
      <c r="R238" s="4"/>
      <c r="S238" s="32">
        <v>1</v>
      </c>
      <c r="T238" s="29">
        <f t="shared" si="82"/>
        <v>1.4250049724139717E-5</v>
      </c>
    </row>
    <row r="239" spans="1:20">
      <c r="A239" s="143" t="s">
        <v>311</v>
      </c>
      <c r="B239" s="145" t="s">
        <v>89</v>
      </c>
      <c r="C239" s="144">
        <v>56596.276279999998</v>
      </c>
      <c r="D239" s="143">
        <v>2.0000000000000001E-4</v>
      </c>
      <c r="E239" s="29">
        <f t="shared" si="74"/>
        <v>32452.705998475787</v>
      </c>
      <c r="F239" s="118">
        <f t="shared" si="75"/>
        <v>32453</v>
      </c>
      <c r="G239" s="29">
        <f t="shared" si="76"/>
        <v>-0.13606270000309451</v>
      </c>
      <c r="H239" s="29"/>
      <c r="I239" s="29"/>
      <c r="J239" s="29">
        <f t="shared" si="77"/>
        <v>-0.13606270000309451</v>
      </c>
      <c r="L239" s="29"/>
      <c r="M239" s="29"/>
      <c r="N239" s="29">
        <f t="shared" ca="1" si="78"/>
        <v>-0.13462726887711629</v>
      </c>
      <c r="O239" s="29">
        <f t="shared" si="79"/>
        <v>-0.13890991532845046</v>
      </c>
      <c r="P239" s="30">
        <f t="shared" si="80"/>
        <v>41577.776279999998</v>
      </c>
      <c r="Q239" s="29">
        <f t="shared" si="81"/>
        <v>8.1066351089417917E-6</v>
      </c>
      <c r="R239" s="4"/>
      <c r="S239" s="32">
        <v>1</v>
      </c>
      <c r="T239" s="29">
        <f t="shared" si="82"/>
        <v>8.1066351089417917E-6</v>
      </c>
    </row>
    <row r="240" spans="1:20">
      <c r="A240" s="143" t="s">
        <v>311</v>
      </c>
      <c r="B240" s="145" t="s">
        <v>89</v>
      </c>
      <c r="C240" s="144">
        <v>56596.276850000002</v>
      </c>
      <c r="D240" s="143">
        <v>2.0000000000000001E-4</v>
      </c>
      <c r="E240" s="29">
        <f t="shared" si="74"/>
        <v>32452.707230120242</v>
      </c>
      <c r="F240" s="118">
        <f t="shared" si="75"/>
        <v>32453</v>
      </c>
      <c r="G240" s="29">
        <f t="shared" si="76"/>
        <v>-0.13549269999930402</v>
      </c>
      <c r="H240" s="29"/>
      <c r="I240" s="29"/>
      <c r="J240" s="29">
        <f t="shared" si="77"/>
        <v>-0.13549269999930402</v>
      </c>
      <c r="L240" s="29"/>
      <c r="M240" s="29"/>
      <c r="N240" s="29">
        <f t="shared" ca="1" si="78"/>
        <v>-0.13462726887711629</v>
      </c>
      <c r="O240" s="29">
        <f t="shared" si="79"/>
        <v>-0.13890991532845046</v>
      </c>
      <c r="P240" s="30">
        <f t="shared" si="80"/>
        <v>41577.776850000002</v>
      </c>
      <c r="Q240" s="29">
        <f t="shared" si="81"/>
        <v>1.1677360605753368E-5</v>
      </c>
      <c r="R240" s="4"/>
      <c r="S240" s="32">
        <v>1</v>
      </c>
      <c r="T240" s="29">
        <f t="shared" si="82"/>
        <v>1.1677360605753368E-5</v>
      </c>
    </row>
    <row r="241" spans="1:20">
      <c r="A241" s="143" t="s">
        <v>311</v>
      </c>
      <c r="B241" s="145" t="s">
        <v>89</v>
      </c>
      <c r="C241" s="144">
        <v>56596.277159999998</v>
      </c>
      <c r="D241" s="143">
        <v>2.0000000000000001E-4</v>
      </c>
      <c r="E241" s="29">
        <f t="shared" si="74"/>
        <v>32452.707899961948</v>
      </c>
      <c r="F241" s="118">
        <f t="shared" si="75"/>
        <v>32453</v>
      </c>
      <c r="G241" s="29">
        <f t="shared" si="76"/>
        <v>-0.1351827000034973</v>
      </c>
      <c r="H241" s="29"/>
      <c r="I241" s="29"/>
      <c r="J241" s="29">
        <f t="shared" si="77"/>
        <v>-0.1351827000034973</v>
      </c>
      <c r="L241" s="29"/>
      <c r="M241" s="29"/>
      <c r="N241" s="29">
        <f t="shared" ca="1" si="78"/>
        <v>-0.13462726887711629</v>
      </c>
      <c r="O241" s="29">
        <f t="shared" si="79"/>
        <v>-0.13890991532845046</v>
      </c>
      <c r="P241" s="30">
        <f t="shared" si="80"/>
        <v>41577.777159999998</v>
      </c>
      <c r="Q241" s="29">
        <f t="shared" si="81"/>
        <v>1.3892134078565643E-5</v>
      </c>
      <c r="R241" s="4"/>
      <c r="S241" s="32">
        <v>1</v>
      </c>
      <c r="T241" s="29">
        <f t="shared" si="82"/>
        <v>1.3892134078565643E-5</v>
      </c>
    </row>
    <row r="242" spans="1:20">
      <c r="A242" s="143" t="s">
        <v>311</v>
      </c>
      <c r="B242" s="145" t="s">
        <v>90</v>
      </c>
      <c r="C242" s="144">
        <v>56596.509610000001</v>
      </c>
      <c r="D242" s="143">
        <v>2.9999999999999997E-4</v>
      </c>
      <c r="E242" s="29">
        <f t="shared" si="74"/>
        <v>32453.210173210271</v>
      </c>
      <c r="F242" s="118">
        <f t="shared" si="75"/>
        <v>32453.5</v>
      </c>
      <c r="G242" s="29">
        <f t="shared" si="76"/>
        <v>-0.13413064999622293</v>
      </c>
      <c r="H242" s="29"/>
      <c r="I242" s="29"/>
      <c r="J242" s="29">
        <f t="shared" si="77"/>
        <v>-0.13413064999622293</v>
      </c>
      <c r="L242" s="29"/>
      <c r="M242" s="29"/>
      <c r="N242" s="29">
        <f t="shared" ca="1" si="78"/>
        <v>-0.13463014100103127</v>
      </c>
      <c r="O242" s="29">
        <f t="shared" si="79"/>
        <v>-0.13891363395575926</v>
      </c>
      <c r="P242" s="30">
        <f t="shared" si="80"/>
        <v>41578.009610000001</v>
      </c>
      <c r="Q242" s="29">
        <f t="shared" si="81"/>
        <v>2.2876935557181827E-5</v>
      </c>
      <c r="R242" s="4"/>
      <c r="S242" s="32">
        <v>1</v>
      </c>
      <c r="T242" s="29">
        <f t="shared" si="82"/>
        <v>2.2876935557181827E-5</v>
      </c>
    </row>
    <row r="243" spans="1:20">
      <c r="A243" s="143" t="s">
        <v>311</v>
      </c>
      <c r="B243" s="145" t="s">
        <v>90</v>
      </c>
      <c r="C243" s="144">
        <v>56596.51296</v>
      </c>
      <c r="D243" s="143">
        <v>1E-3</v>
      </c>
      <c r="E243" s="29">
        <f t="shared" si="74"/>
        <v>32453.217411822367</v>
      </c>
      <c r="F243" s="118">
        <f t="shared" si="75"/>
        <v>32453.5</v>
      </c>
      <c r="G243" s="29">
        <f t="shared" si="76"/>
        <v>-0.13078064999717753</v>
      </c>
      <c r="H243" s="29"/>
      <c r="I243" s="29"/>
      <c r="J243" s="29">
        <f t="shared" si="77"/>
        <v>-0.13078064999717753</v>
      </c>
      <c r="L243" s="29"/>
      <c r="M243" s="29"/>
      <c r="N243" s="29">
        <f t="shared" ca="1" si="78"/>
        <v>-0.13463014100103127</v>
      </c>
      <c r="O243" s="29">
        <f t="shared" si="79"/>
        <v>-0.13891363395575926</v>
      </c>
      <c r="P243" s="30">
        <f t="shared" si="80"/>
        <v>41578.01296</v>
      </c>
      <c r="Q243" s="29">
        <f t="shared" si="81"/>
        <v>6.6145428070547648E-5</v>
      </c>
      <c r="R243" s="4"/>
      <c r="S243" s="32">
        <v>1</v>
      </c>
      <c r="T243" s="29">
        <f t="shared" si="82"/>
        <v>6.6145428070547648E-5</v>
      </c>
    </row>
    <row r="244" spans="1:20">
      <c r="A244" s="143" t="s">
        <v>311</v>
      </c>
      <c r="B244" s="145" t="s">
        <v>90</v>
      </c>
      <c r="C244" s="144">
        <v>56605.304089999998</v>
      </c>
      <c r="D244" s="143">
        <v>2.0000000000000001E-4</v>
      </c>
      <c r="E244" s="29">
        <f t="shared" si="74"/>
        <v>32472.21310733306</v>
      </c>
      <c r="F244" s="118">
        <f t="shared" si="75"/>
        <v>32472.5</v>
      </c>
      <c r="G244" s="29">
        <f t="shared" si="76"/>
        <v>-0.13277275000291411</v>
      </c>
      <c r="H244" s="29"/>
      <c r="I244" s="29"/>
      <c r="J244" s="29">
        <f t="shared" si="77"/>
        <v>-0.13277275000291411</v>
      </c>
      <c r="L244" s="29"/>
      <c r="M244" s="29"/>
      <c r="N244" s="29">
        <f t="shared" ca="1" si="78"/>
        <v>-0.1347392817097996</v>
      </c>
      <c r="O244" s="29">
        <f t="shared" si="79"/>
        <v>-0.13905497724760868</v>
      </c>
      <c r="P244" s="30">
        <f t="shared" si="80"/>
        <v>41586.804089999998</v>
      </c>
      <c r="Q244" s="29">
        <f t="shared" si="81"/>
        <v>3.9466379153982744E-5</v>
      </c>
      <c r="R244" s="4"/>
      <c r="S244" s="32">
        <v>1</v>
      </c>
      <c r="T244" s="29">
        <f t="shared" si="82"/>
        <v>3.9466379153982744E-5</v>
      </c>
    </row>
    <row r="245" spans="1:20">
      <c r="A245" s="143" t="s">
        <v>311</v>
      </c>
      <c r="B245" s="145" t="s">
        <v>90</v>
      </c>
      <c r="C245" s="144">
        <v>56605.304210000002</v>
      </c>
      <c r="D245" s="143">
        <v>2.9999999999999997E-4</v>
      </c>
      <c r="E245" s="29">
        <f t="shared" si="74"/>
        <v>32472.213366626635</v>
      </c>
      <c r="F245" s="118">
        <f t="shared" si="75"/>
        <v>32472.5</v>
      </c>
      <c r="G245" s="29">
        <f t="shared" si="76"/>
        <v>-0.13265274999866961</v>
      </c>
      <c r="H245" s="29"/>
      <c r="I245" s="29"/>
      <c r="J245" s="29">
        <f t="shared" si="77"/>
        <v>-0.13265274999866961</v>
      </c>
      <c r="L245" s="29"/>
      <c r="M245" s="29"/>
      <c r="N245" s="29">
        <f t="shared" ca="1" si="78"/>
        <v>-0.1347392817097996</v>
      </c>
      <c r="O245" s="29">
        <f t="shared" si="79"/>
        <v>-0.13905497724760868</v>
      </c>
      <c r="P245" s="30">
        <f t="shared" si="80"/>
        <v>41586.804210000002</v>
      </c>
      <c r="Q245" s="29">
        <f t="shared" si="81"/>
        <v>4.0988513747057985E-5</v>
      </c>
      <c r="R245" s="4"/>
      <c r="S245" s="32">
        <v>1</v>
      </c>
      <c r="T245" s="29">
        <f t="shared" si="82"/>
        <v>4.0988513747057985E-5</v>
      </c>
    </row>
    <row r="246" spans="1:20">
      <c r="A246" s="143" t="s">
        <v>311</v>
      </c>
      <c r="B246" s="145" t="s">
        <v>89</v>
      </c>
      <c r="C246" s="144">
        <v>56616.176760000002</v>
      </c>
      <c r="D246" s="143">
        <v>4.0000000000000002E-4</v>
      </c>
      <c r="E246" s="29">
        <f t="shared" si="74"/>
        <v>32495.706552283638</v>
      </c>
      <c r="F246" s="118">
        <f t="shared" si="75"/>
        <v>32496</v>
      </c>
      <c r="G246" s="29">
        <f t="shared" si="76"/>
        <v>-0.13580639999418054</v>
      </c>
      <c r="H246" s="29"/>
      <c r="I246" s="29"/>
      <c r="J246" s="29">
        <f t="shared" si="77"/>
        <v>-0.13580639999418054</v>
      </c>
      <c r="L246" s="29"/>
      <c r="M246" s="29"/>
      <c r="N246" s="29">
        <f t="shared" ca="1" si="78"/>
        <v>-0.13487427153380249</v>
      </c>
      <c r="O246" s="29">
        <f t="shared" si="79"/>
        <v>-0.13922989215526713</v>
      </c>
      <c r="P246" s="30">
        <f t="shared" si="80"/>
        <v>41597.676760000002</v>
      </c>
      <c r="Q246" s="29">
        <f t="shared" si="81"/>
        <v>1.1720298577021322E-5</v>
      </c>
      <c r="R246" s="4"/>
      <c r="S246" s="32">
        <v>1</v>
      </c>
      <c r="T246" s="29">
        <f t="shared" si="82"/>
        <v>1.1720298577021322E-5</v>
      </c>
    </row>
    <row r="247" spans="1:20">
      <c r="A247" s="143" t="s">
        <v>311</v>
      </c>
      <c r="B247" s="145" t="s">
        <v>89</v>
      </c>
      <c r="C247" s="144">
        <v>56616.177580000003</v>
      </c>
      <c r="D247" s="143">
        <v>2.0000000000000001E-4</v>
      </c>
      <c r="E247" s="29">
        <f t="shared" si="74"/>
        <v>32495.708324123021</v>
      </c>
      <c r="F247" s="118">
        <f t="shared" si="75"/>
        <v>32496</v>
      </c>
      <c r="G247" s="29">
        <f t="shared" si="76"/>
        <v>-0.13498639999306761</v>
      </c>
      <c r="H247" s="29"/>
      <c r="I247" s="29"/>
      <c r="J247" s="29">
        <f t="shared" si="77"/>
        <v>-0.13498639999306761</v>
      </c>
      <c r="L247" s="29"/>
      <c r="M247" s="29"/>
      <c r="N247" s="29">
        <f t="shared" ca="1" si="78"/>
        <v>-0.13487427153380249</v>
      </c>
      <c r="O247" s="29">
        <f t="shared" si="79"/>
        <v>-0.13922989215526713</v>
      </c>
      <c r="P247" s="30">
        <f t="shared" si="80"/>
        <v>41597.677580000003</v>
      </c>
      <c r="Q247" s="29">
        <f t="shared" si="81"/>
        <v>1.8007225730648751E-5</v>
      </c>
      <c r="R247" s="4"/>
      <c r="S247" s="32">
        <v>1</v>
      </c>
      <c r="T247" s="29">
        <f t="shared" si="82"/>
        <v>1.8007225730648751E-5</v>
      </c>
    </row>
    <row r="248" spans="1:20">
      <c r="A248" s="146" t="s">
        <v>312</v>
      </c>
      <c r="B248" s="147" t="s">
        <v>89</v>
      </c>
      <c r="C248" s="146">
        <v>56876.499100000001</v>
      </c>
      <c r="D248" s="146">
        <v>4.7000000000000002E-3</v>
      </c>
      <c r="E248" s="29">
        <f t="shared" si="74"/>
        <v>33058.205787907806</v>
      </c>
      <c r="F248" s="118">
        <f t="shared" si="75"/>
        <v>33058.5</v>
      </c>
      <c r="G248" s="29">
        <f t="shared" si="76"/>
        <v>-0.13616014999570325</v>
      </c>
      <c r="H248" s="29"/>
      <c r="I248" s="29"/>
      <c r="J248" s="29">
        <f t="shared" si="77"/>
        <v>-0.13616014999570325</v>
      </c>
      <c r="L248" s="29"/>
      <c r="M248" s="29"/>
      <c r="N248" s="29">
        <f t="shared" ca="1" si="78"/>
        <v>-0.13810541093812767</v>
      </c>
      <c r="O248" s="29">
        <f t="shared" si="79"/>
        <v>-0.14344822783706287</v>
      </c>
      <c r="P248" s="30">
        <f t="shared" si="80"/>
        <v>41857.999100000001</v>
      </c>
      <c r="Q248" s="29">
        <f t="shared" si="81"/>
        <v>5.3116078621717167E-5</v>
      </c>
      <c r="R248" s="4"/>
      <c r="S248" s="32">
        <v>1</v>
      </c>
      <c r="T248" s="29">
        <f t="shared" si="82"/>
        <v>5.3116078621717167E-5</v>
      </c>
    </row>
    <row r="249" spans="1:20">
      <c r="A249" s="146" t="s">
        <v>312</v>
      </c>
      <c r="B249" s="147" t="s">
        <v>89</v>
      </c>
      <c r="C249" s="146">
        <v>56877.422700000003</v>
      </c>
      <c r="D249" s="146">
        <v>2.2000000000000001E-3</v>
      </c>
      <c r="E249" s="29">
        <f t="shared" si="74"/>
        <v>33060.201484066747</v>
      </c>
      <c r="F249" s="118">
        <f t="shared" si="75"/>
        <v>33060.5</v>
      </c>
      <c r="G249" s="29">
        <f t="shared" si="76"/>
        <v>-0.13815194999187952</v>
      </c>
      <c r="H249" s="29"/>
      <c r="I249" s="29"/>
      <c r="J249" s="29">
        <f t="shared" si="77"/>
        <v>-0.13815194999187952</v>
      </c>
      <c r="L249" s="29"/>
      <c r="M249" s="29"/>
      <c r="N249" s="29">
        <f t="shared" ca="1" si="78"/>
        <v>-0.13811689943378747</v>
      </c>
      <c r="O249" s="29">
        <f t="shared" si="79"/>
        <v>-0.14346333440089765</v>
      </c>
      <c r="P249" s="30">
        <f t="shared" si="80"/>
        <v>41858.922700000003</v>
      </c>
      <c r="Q249" s="29">
        <f t="shared" si="81"/>
        <v>2.8210804340360842E-5</v>
      </c>
      <c r="R249" s="4"/>
      <c r="S249" s="32">
        <v>1</v>
      </c>
      <c r="T249" s="29">
        <f t="shared" si="82"/>
        <v>2.8210804340360842E-5</v>
      </c>
    </row>
    <row r="250" spans="1:20">
      <c r="A250" s="181" t="s">
        <v>912</v>
      </c>
      <c r="B250" s="182" t="s">
        <v>89</v>
      </c>
      <c r="C250" s="183">
        <v>56960.492859999998</v>
      </c>
      <c r="D250" s="183">
        <v>1E-4</v>
      </c>
      <c r="E250" s="29">
        <f t="shared" si="74"/>
        <v>33239.697801990034</v>
      </c>
      <c r="F250" s="118">
        <f t="shared" si="75"/>
        <v>33240</v>
      </c>
      <c r="G250" s="29">
        <f t="shared" si="76"/>
        <v>-0.13985600000160048</v>
      </c>
      <c r="H250" s="29"/>
      <c r="I250" s="29"/>
      <c r="J250" s="29">
        <f t="shared" si="77"/>
        <v>-0.13985600000160048</v>
      </c>
      <c r="L250" s="29"/>
      <c r="M250" s="29"/>
      <c r="N250" s="29">
        <f t="shared" ca="1" si="78"/>
        <v>-0.13914799191925659</v>
      </c>
      <c r="O250" s="29">
        <f t="shared" si="79"/>
        <v>-0.14482226609880419</v>
      </c>
      <c r="P250" s="30">
        <f t="shared" si="80"/>
        <v>41941.992859999998</v>
      </c>
      <c r="Q250" s="29">
        <f t="shared" si="81"/>
        <v>2.4663798948235011E-5</v>
      </c>
      <c r="R250" s="4"/>
      <c r="S250" s="32">
        <v>1</v>
      </c>
      <c r="T250" s="29">
        <f t="shared" si="82"/>
        <v>2.4663798948235011E-5</v>
      </c>
    </row>
    <row r="251" spans="1:20">
      <c r="A251" s="181" t="s">
        <v>912</v>
      </c>
      <c r="B251" s="182" t="s">
        <v>89</v>
      </c>
      <c r="C251" s="183">
        <v>56960.49323</v>
      </c>
      <c r="D251" s="183">
        <v>2.0000000000000001E-4</v>
      </c>
      <c r="E251" s="29">
        <f t="shared" si="74"/>
        <v>33239.698601478536</v>
      </c>
      <c r="F251" s="118">
        <f t="shared" si="75"/>
        <v>33240</v>
      </c>
      <c r="G251" s="29">
        <f t="shared" si="76"/>
        <v>-0.13948600000003353</v>
      </c>
      <c r="H251" s="29"/>
      <c r="I251" s="29"/>
      <c r="J251" s="29">
        <f t="shared" si="77"/>
        <v>-0.13948600000003353</v>
      </c>
      <c r="L251" s="29"/>
      <c r="M251" s="29"/>
      <c r="N251" s="29">
        <f t="shared" ca="1" si="78"/>
        <v>-0.13914799191925659</v>
      </c>
      <c r="O251" s="29">
        <f t="shared" si="79"/>
        <v>-0.14482226609880419</v>
      </c>
      <c r="P251" s="30">
        <f t="shared" si="80"/>
        <v>41941.99323</v>
      </c>
      <c r="Q251" s="29">
        <f t="shared" si="81"/>
        <v>2.8475735876889088E-5</v>
      </c>
      <c r="R251" s="4"/>
      <c r="S251" s="32">
        <v>1</v>
      </c>
      <c r="T251" s="29">
        <f t="shared" si="82"/>
        <v>2.8475735876889088E-5</v>
      </c>
    </row>
    <row r="252" spans="1:20">
      <c r="A252" s="181" t="s">
        <v>912</v>
      </c>
      <c r="B252" s="182" t="s">
        <v>89</v>
      </c>
      <c r="C252" s="183">
        <v>56960.493699999999</v>
      </c>
      <c r="D252" s="183">
        <v>1E-4</v>
      </c>
      <c r="E252" s="29">
        <f t="shared" si="74"/>
        <v>33239.699617045007</v>
      </c>
      <c r="F252" s="118">
        <f t="shared" si="75"/>
        <v>33240</v>
      </c>
      <c r="G252" s="29">
        <f t="shared" si="76"/>
        <v>-0.13901600000099279</v>
      </c>
      <c r="H252" s="29"/>
      <c r="I252" s="29"/>
      <c r="J252" s="29">
        <f t="shared" si="77"/>
        <v>-0.13901600000099279</v>
      </c>
      <c r="L252" s="29"/>
      <c r="M252" s="29"/>
      <c r="N252" s="29">
        <f t="shared" ca="1" si="78"/>
        <v>-0.13914799191925659</v>
      </c>
      <c r="O252" s="29">
        <f t="shared" si="79"/>
        <v>-0.14482226609880419</v>
      </c>
      <c r="P252" s="30">
        <f t="shared" si="80"/>
        <v>41941.993699999999</v>
      </c>
      <c r="Q252" s="29">
        <f t="shared" si="81"/>
        <v>3.3712725998594045E-5</v>
      </c>
      <c r="R252" s="4"/>
      <c r="S252" s="32">
        <v>1</v>
      </c>
      <c r="T252" s="29">
        <f t="shared" si="82"/>
        <v>3.3712725998594045E-5</v>
      </c>
    </row>
    <row r="253" spans="1:20">
      <c r="A253" s="101" t="s">
        <v>904</v>
      </c>
      <c r="B253" s="161" t="s">
        <v>89</v>
      </c>
      <c r="C253" s="46">
        <v>57020.6564</v>
      </c>
      <c r="D253" s="46" t="s">
        <v>246</v>
      </c>
      <c r="E253" s="29">
        <f t="shared" si="74"/>
        <v>33369.69795972696</v>
      </c>
      <c r="F253" s="118">
        <f t="shared" si="75"/>
        <v>33370</v>
      </c>
      <c r="G253" s="29">
        <f t="shared" si="76"/>
        <v>-0.13978299999871524</v>
      </c>
      <c r="H253" s="29"/>
      <c r="I253" s="29"/>
      <c r="J253" s="29">
        <f t="shared" si="77"/>
        <v>-0.13978299999871524</v>
      </c>
      <c r="L253" s="29"/>
      <c r="M253" s="29"/>
      <c r="N253" s="29">
        <f t="shared" ca="1" si="78"/>
        <v>-0.13989474413714503</v>
      </c>
      <c r="O253" s="29">
        <f t="shared" si="79"/>
        <v>-0.14581030080789431</v>
      </c>
      <c r="P253" s="30">
        <f t="shared" si="80"/>
        <v>42002.1564</v>
      </c>
      <c r="Q253" s="29">
        <f t="shared" si="81"/>
        <v>3.6328355044330675E-5</v>
      </c>
      <c r="R253" s="4"/>
      <c r="S253" s="32">
        <v>1</v>
      </c>
      <c r="T253" s="29">
        <f t="shared" si="82"/>
        <v>3.6328355044330675E-5</v>
      </c>
    </row>
    <row r="254" spans="1:20">
      <c r="A254" s="186" t="s">
        <v>1</v>
      </c>
      <c r="B254" s="187" t="s">
        <v>89</v>
      </c>
      <c r="C254" s="188">
        <v>57020.656499999997</v>
      </c>
      <c r="D254" s="188">
        <v>1E-4</v>
      </c>
      <c r="E254" s="29">
        <f t="shared" si="74"/>
        <v>33369.69817580493</v>
      </c>
      <c r="F254" s="118">
        <f t="shared" si="75"/>
        <v>33370</v>
      </c>
      <c r="G254" s="29">
        <f t="shared" si="76"/>
        <v>-0.13968300000124145</v>
      </c>
      <c r="H254" s="29"/>
      <c r="I254" s="29"/>
      <c r="J254" s="29">
        <f t="shared" si="77"/>
        <v>-0.13968300000124145</v>
      </c>
      <c r="L254" s="29"/>
      <c r="M254" s="29"/>
      <c r="N254" s="29">
        <f t="shared" ca="1" si="78"/>
        <v>-0.13989474413714503</v>
      </c>
      <c r="O254" s="29">
        <f t="shared" si="79"/>
        <v>-0.14581030080789431</v>
      </c>
      <c r="P254" s="30">
        <f t="shared" si="80"/>
        <v>42002.156499999997</v>
      </c>
      <c r="Q254" s="29">
        <f t="shared" si="81"/>
        <v>3.7543815175208764E-5</v>
      </c>
      <c r="R254" s="4"/>
      <c r="S254" s="32">
        <v>1</v>
      </c>
      <c r="T254" s="29">
        <f t="shared" si="82"/>
        <v>3.7543815175208764E-5</v>
      </c>
    </row>
    <row r="255" spans="1:20">
      <c r="A255" s="189" t="s">
        <v>3</v>
      </c>
      <c r="B255" s="190" t="s">
        <v>89</v>
      </c>
      <c r="C255" s="184">
        <v>57046.572899999999</v>
      </c>
      <c r="D255" s="184">
        <v>2.9999999999999997E-4</v>
      </c>
      <c r="E255" s="29">
        <f t="shared" si="74"/>
        <v>33425.697807608063</v>
      </c>
      <c r="F255" s="118">
        <f t="shared" si="75"/>
        <v>33426</v>
      </c>
      <c r="G255" s="29">
        <f t="shared" si="76"/>
        <v>-0.13985339999635471</v>
      </c>
      <c r="H255" s="29"/>
      <c r="I255" s="29"/>
      <c r="J255" s="29">
        <f t="shared" si="77"/>
        <v>-0.13985339999635471</v>
      </c>
      <c r="L255" s="29"/>
      <c r="M255" s="29"/>
      <c r="N255" s="29">
        <f t="shared" ca="1" si="78"/>
        <v>-0.14021642201562007</v>
      </c>
      <c r="O255" s="29">
        <f t="shared" si="79"/>
        <v>-0.14623691249381537</v>
      </c>
      <c r="P255" s="30">
        <f t="shared" si="80"/>
        <v>42028.072899999999</v>
      </c>
      <c r="Q255" s="29">
        <f t="shared" si="81"/>
        <v>4.0749231805236483E-5</v>
      </c>
      <c r="R255" s="4"/>
      <c r="S255" s="32">
        <v>1</v>
      </c>
      <c r="T255" s="29">
        <f t="shared" si="82"/>
        <v>4.0749231805236483E-5</v>
      </c>
    </row>
    <row r="256" spans="1:20">
      <c r="A256" s="180" t="s">
        <v>6</v>
      </c>
      <c r="B256" s="178" t="s">
        <v>89</v>
      </c>
      <c r="C256" s="179">
        <v>57244.415800000002</v>
      </c>
      <c r="D256" s="179" t="s">
        <v>8</v>
      </c>
      <c r="E256" s="29">
        <f t="shared" si="74"/>
        <v>33853.19273571785</v>
      </c>
      <c r="F256" s="118">
        <f t="shared" si="75"/>
        <v>33853.5</v>
      </c>
      <c r="G256" s="29">
        <f t="shared" si="76"/>
        <v>-0.14220064999244642</v>
      </c>
      <c r="H256" s="29"/>
      <c r="I256" s="29"/>
      <c r="J256" s="29">
        <f t="shared" si="77"/>
        <v>-0.14220064999244642</v>
      </c>
      <c r="L256" s="29"/>
      <c r="M256" s="29"/>
      <c r="N256" s="29">
        <f t="shared" ca="1" si="78"/>
        <v>-0.1426720879629072</v>
      </c>
      <c r="O256" s="29">
        <f t="shared" si="79"/>
        <v>-0.14951341493724477</v>
      </c>
      <c r="P256" s="30">
        <f t="shared" si="80"/>
        <v>42225.915800000002</v>
      </c>
      <c r="Q256" s="29">
        <f t="shared" si="81"/>
        <v>5.3476531137871614E-5</v>
      </c>
      <c r="R256" s="4"/>
      <c r="S256" s="32">
        <v>1</v>
      </c>
      <c r="T256" s="29">
        <f t="shared" si="82"/>
        <v>5.3476531137871614E-5</v>
      </c>
    </row>
    <row r="257" spans="1:20">
      <c r="A257" s="177" t="s">
        <v>5</v>
      </c>
      <c r="B257" s="178" t="s">
        <v>90</v>
      </c>
      <c r="C257" s="179">
        <v>57244.417600000001</v>
      </c>
      <c r="D257" s="179">
        <v>2.9999999999999997E-4</v>
      </c>
      <c r="E257" s="29">
        <f t="shared" si="74"/>
        <v>33853.19662512136</v>
      </c>
      <c r="F257" s="118">
        <f t="shared" si="75"/>
        <v>33853.5</v>
      </c>
      <c r="G257" s="29">
        <f t="shared" si="76"/>
        <v>-0.14040064999426249</v>
      </c>
      <c r="H257" s="29"/>
      <c r="I257" s="29"/>
      <c r="J257" s="29">
        <f t="shared" si="77"/>
        <v>-0.14040064999426249</v>
      </c>
      <c r="L257" s="29"/>
      <c r="M257" s="29"/>
      <c r="N257" s="29">
        <f t="shared" ca="1" si="78"/>
        <v>-0.1426720879629072</v>
      </c>
      <c r="O257" s="29">
        <f t="shared" si="79"/>
        <v>-0.14951341493724477</v>
      </c>
      <c r="P257" s="30">
        <f t="shared" si="80"/>
        <v>42225.917600000001</v>
      </c>
      <c r="Q257" s="29">
        <f t="shared" si="81"/>
        <v>8.3042484906046667E-5</v>
      </c>
      <c r="R257" s="4"/>
      <c r="S257" s="32">
        <v>1</v>
      </c>
      <c r="T257" s="29">
        <f t="shared" si="82"/>
        <v>8.3042484906046667E-5</v>
      </c>
    </row>
    <row r="258" spans="1:20">
      <c r="A258" s="177" t="s">
        <v>5</v>
      </c>
      <c r="B258" s="178" t="s">
        <v>90</v>
      </c>
      <c r="C258" s="179">
        <v>57251.359499999999</v>
      </c>
      <c r="D258" s="179">
        <v>2.9999999999999997E-4</v>
      </c>
      <c r="E258" s="29">
        <f t="shared" si="74"/>
        <v>33868.196541931335</v>
      </c>
      <c r="F258" s="118">
        <f t="shared" si="75"/>
        <v>33868.5</v>
      </c>
      <c r="G258" s="29">
        <f t="shared" si="76"/>
        <v>-0.14043915000365814</v>
      </c>
      <c r="H258" s="29"/>
      <c r="I258" s="29"/>
      <c r="J258" s="29">
        <f t="shared" si="77"/>
        <v>-0.14043915000365814</v>
      </c>
      <c r="L258" s="29"/>
      <c r="M258" s="29"/>
      <c r="N258" s="29">
        <f t="shared" ca="1" si="78"/>
        <v>-0.14275825168035589</v>
      </c>
      <c r="O258" s="29">
        <f t="shared" si="79"/>
        <v>-0.14962901509501431</v>
      </c>
      <c r="P258" s="30">
        <f t="shared" si="80"/>
        <v>42232.859499999999</v>
      </c>
      <c r="Q258" s="29">
        <f t="shared" si="81"/>
        <v>8.4453620397326637E-5</v>
      </c>
      <c r="R258" s="4"/>
      <c r="S258" s="32">
        <v>1</v>
      </c>
      <c r="T258" s="29">
        <f t="shared" si="82"/>
        <v>8.4453620397326637E-5</v>
      </c>
    </row>
    <row r="259" spans="1:20">
      <c r="A259" s="177" t="s">
        <v>5</v>
      </c>
      <c r="B259" s="178" t="s">
        <v>89</v>
      </c>
      <c r="C259" s="179">
        <v>57254.3652</v>
      </c>
      <c r="D259" s="179">
        <v>2.0000000000000001E-4</v>
      </c>
      <c r="E259" s="29">
        <f t="shared" si="74"/>
        <v>33874.691197566797</v>
      </c>
      <c r="F259" s="118">
        <f t="shared" si="75"/>
        <v>33875</v>
      </c>
      <c r="G259" s="29">
        <f t="shared" si="76"/>
        <v>-0.14291249999951106</v>
      </c>
      <c r="H259" s="29"/>
      <c r="I259" s="29"/>
      <c r="J259" s="29">
        <f t="shared" si="77"/>
        <v>-0.14291249999951106</v>
      </c>
      <c r="L259" s="29"/>
      <c r="M259" s="29"/>
      <c r="N259" s="29">
        <f t="shared" ca="1" si="78"/>
        <v>-0.1427955892912503</v>
      </c>
      <c r="O259" s="29">
        <f t="shared" si="79"/>
        <v>-0.14967912186975788</v>
      </c>
      <c r="P259" s="30">
        <f t="shared" si="80"/>
        <v>42235.8652</v>
      </c>
      <c r="Q259" s="29">
        <f t="shared" si="81"/>
        <v>4.5787171534902568E-5</v>
      </c>
      <c r="R259" s="4"/>
      <c r="S259" s="32">
        <v>1</v>
      </c>
      <c r="T259" s="29">
        <f t="shared" si="82"/>
        <v>4.5787171534902568E-5</v>
      </c>
    </row>
    <row r="260" spans="1:20">
      <c r="A260" s="181" t="s">
        <v>912</v>
      </c>
      <c r="B260" s="182" t="s">
        <v>90</v>
      </c>
      <c r="C260" s="183">
        <v>57263.3923</v>
      </c>
      <c r="D260" s="183">
        <v>5.9999999999999995E-4</v>
      </c>
      <c r="E260" s="29">
        <f t="shared" si="74"/>
        <v>33894.196772270458</v>
      </c>
      <c r="F260" s="118">
        <f t="shared" si="75"/>
        <v>33894.5</v>
      </c>
      <c r="G260" s="29">
        <f t="shared" si="76"/>
        <v>-0.14033254999958444</v>
      </c>
      <c r="H260" s="29"/>
      <c r="I260" s="29"/>
      <c r="J260" s="29">
        <f t="shared" si="77"/>
        <v>-0.14033254999958444</v>
      </c>
      <c r="L260" s="29"/>
      <c r="M260" s="29"/>
      <c r="N260" s="29">
        <f t="shared" ca="1" si="78"/>
        <v>-0.14290760212393355</v>
      </c>
      <c r="O260" s="29">
        <f t="shared" si="79"/>
        <v>-0.14982949071014606</v>
      </c>
      <c r="P260" s="30">
        <f t="shared" si="80"/>
        <v>42244.8923</v>
      </c>
      <c r="Q260" s="29">
        <f t="shared" si="81"/>
        <v>9.0191882859922624E-5</v>
      </c>
      <c r="R260" s="4"/>
      <c r="S260" s="32">
        <v>1</v>
      </c>
      <c r="T260" s="29">
        <f t="shared" si="82"/>
        <v>9.0191882859922624E-5</v>
      </c>
    </row>
    <row r="261" spans="1:20">
      <c r="A261" s="180" t="s">
        <v>6</v>
      </c>
      <c r="B261" s="178" t="s">
        <v>89</v>
      </c>
      <c r="C261" s="179">
        <v>57264.545599999998</v>
      </c>
      <c r="D261" s="179" t="s">
        <v>4</v>
      </c>
      <c r="E261" s="29">
        <f t="shared" si="74"/>
        <v>33896.68879953344</v>
      </c>
      <c r="F261" s="118">
        <f t="shared" si="75"/>
        <v>33897</v>
      </c>
      <c r="G261" s="29">
        <f t="shared" si="76"/>
        <v>-0.14402230000268901</v>
      </c>
      <c r="H261" s="29"/>
      <c r="I261" s="29"/>
      <c r="J261" s="29">
        <f t="shared" si="77"/>
        <v>-0.14402230000268901</v>
      </c>
      <c r="L261" s="29"/>
      <c r="M261" s="29"/>
      <c r="N261" s="29">
        <f t="shared" ca="1" si="78"/>
        <v>-0.14292196274350838</v>
      </c>
      <c r="O261" s="29">
        <f t="shared" si="79"/>
        <v>-0.14984877402970009</v>
      </c>
      <c r="P261" s="30">
        <f t="shared" si="80"/>
        <v>42246.045599999998</v>
      </c>
      <c r="Q261" s="29">
        <f t="shared" si="81"/>
        <v>3.3947799587434782E-5</v>
      </c>
      <c r="R261" s="4"/>
      <c r="S261" s="32">
        <v>1</v>
      </c>
      <c r="T261" s="29">
        <f t="shared" si="82"/>
        <v>3.3947799587434782E-5</v>
      </c>
    </row>
    <row r="262" spans="1:20">
      <c r="A262" s="162" t="s">
        <v>910</v>
      </c>
      <c r="B262" s="163" t="s">
        <v>90</v>
      </c>
      <c r="C262" s="164">
        <v>57386.034899999853</v>
      </c>
      <c r="D262" s="165"/>
      <c r="E262" s="29">
        <f t="shared" si="74"/>
        <v>34159.200416425156</v>
      </c>
      <c r="F262" s="118">
        <f t="shared" si="75"/>
        <v>34159.5</v>
      </c>
      <c r="G262" s="29">
        <f t="shared" si="76"/>
        <v>-0.13864605014532572</v>
      </c>
      <c r="H262" s="29"/>
      <c r="I262" s="29"/>
      <c r="J262" s="29">
        <f t="shared" si="77"/>
        <v>-0.13864605014532572</v>
      </c>
      <c r="L262" s="29"/>
      <c r="M262" s="29"/>
      <c r="N262" s="29">
        <f t="shared" ca="1" si="78"/>
        <v>-0.1444298277988601</v>
      </c>
      <c r="O262" s="29">
        <f t="shared" si="79"/>
        <v>-0.15188017920063954</v>
      </c>
      <c r="P262" s="30">
        <f t="shared" si="80"/>
        <v>42367.534899999853</v>
      </c>
      <c r="Q262" s="29">
        <f t="shared" si="81"/>
        <v>1.7514217185270146E-4</v>
      </c>
      <c r="R262" s="4"/>
      <c r="S262" s="32">
        <v>1</v>
      </c>
      <c r="T262" s="29">
        <f t="shared" si="82"/>
        <v>1.7514217185270146E-4</v>
      </c>
    </row>
    <row r="263" spans="1:20">
      <c r="A263" s="184" t="s">
        <v>7</v>
      </c>
      <c r="B263" s="185" t="s">
        <v>90</v>
      </c>
      <c r="C263" s="184">
        <v>57386.034899999999</v>
      </c>
      <c r="D263" s="184" t="s">
        <v>74</v>
      </c>
      <c r="E263" s="29">
        <f t="shared" si="74"/>
        <v>34159.200416425469</v>
      </c>
      <c r="F263" s="118">
        <f t="shared" si="75"/>
        <v>34159.5</v>
      </c>
      <c r="G263" s="29">
        <f t="shared" si="76"/>
        <v>-0.13864604999980656</v>
      </c>
      <c r="H263" s="29"/>
      <c r="I263" s="29"/>
      <c r="J263" s="29">
        <f t="shared" si="77"/>
        <v>-0.13864604999980656</v>
      </c>
      <c r="L263" s="29"/>
      <c r="M263" s="29"/>
      <c r="N263" s="29">
        <f t="shared" ca="1" si="78"/>
        <v>-0.1444298277988601</v>
      </c>
      <c r="O263" s="29">
        <f t="shared" si="79"/>
        <v>-0.15188017920063954</v>
      </c>
      <c r="P263" s="30">
        <f t="shared" si="80"/>
        <v>42367.534899999999</v>
      </c>
      <c r="Q263" s="29">
        <f t="shared" si="81"/>
        <v>1.7514217570433998E-4</v>
      </c>
      <c r="R263" s="4"/>
      <c r="S263" s="32">
        <v>1</v>
      </c>
      <c r="T263" s="29">
        <f t="shared" si="82"/>
        <v>1.7514217570433998E-4</v>
      </c>
    </row>
    <row r="264" spans="1:20">
      <c r="A264" s="181" t="s">
        <v>912</v>
      </c>
      <c r="B264" s="182" t="s">
        <v>90</v>
      </c>
      <c r="C264" s="183">
        <v>57624.368829999999</v>
      </c>
      <c r="D264" s="183">
        <v>5.0000000000000001E-4</v>
      </c>
      <c r="E264" s="29">
        <f t="shared" si="74"/>
        <v>34674.187541419451</v>
      </c>
      <c r="F264" s="118">
        <f t="shared" si="75"/>
        <v>34674.5</v>
      </c>
      <c r="G264" s="29">
        <f t="shared" si="76"/>
        <v>-0.14460454999789363</v>
      </c>
      <c r="H264" s="29"/>
      <c r="I264" s="29"/>
      <c r="J264" s="29">
        <f t="shared" si="77"/>
        <v>-0.14460454999789363</v>
      </c>
      <c r="L264" s="29"/>
      <c r="M264" s="29"/>
      <c r="N264" s="29">
        <f t="shared" ca="1" si="78"/>
        <v>-0.14738811543126445</v>
      </c>
      <c r="O264" s="29">
        <f t="shared" si="79"/>
        <v>-0.15590391919941965</v>
      </c>
      <c r="P264" s="30">
        <f t="shared" si="80"/>
        <v>42605.868829999999</v>
      </c>
      <c r="Q264" s="29">
        <f t="shared" si="81"/>
        <v>1.276757443523948E-4</v>
      </c>
      <c r="R264" s="4"/>
      <c r="S264" s="32">
        <v>1</v>
      </c>
      <c r="T264" s="29">
        <f t="shared" si="82"/>
        <v>1.276757443523948E-4</v>
      </c>
    </row>
    <row r="265" spans="1:20">
      <c r="A265" s="181" t="s">
        <v>912</v>
      </c>
      <c r="B265" s="182" t="s">
        <v>90</v>
      </c>
      <c r="C265" s="183">
        <v>57624.371209999998</v>
      </c>
      <c r="D265" s="183">
        <v>6.9999999999999999E-4</v>
      </c>
      <c r="E265" s="29">
        <f t="shared" si="74"/>
        <v>34674.192684075206</v>
      </c>
      <c r="F265" s="118">
        <f t="shared" si="75"/>
        <v>34674.5</v>
      </c>
      <c r="G265" s="29">
        <f t="shared" si="76"/>
        <v>-0.14222454999980982</v>
      </c>
      <c r="H265" s="29"/>
      <c r="I265" s="29"/>
      <c r="J265" s="29">
        <f t="shared" si="77"/>
        <v>-0.14222454999980982</v>
      </c>
      <c r="L265" s="29"/>
      <c r="M265" s="29"/>
      <c r="N265" s="29">
        <f t="shared" ca="1" si="78"/>
        <v>-0.14738811543126445</v>
      </c>
      <c r="O265" s="29">
        <f t="shared" si="79"/>
        <v>-0.15590391919941965</v>
      </c>
      <c r="P265" s="30">
        <f t="shared" si="80"/>
        <v>42605.871209999998</v>
      </c>
      <c r="Q265" s="29">
        <f t="shared" si="81"/>
        <v>1.8712514169923395E-4</v>
      </c>
      <c r="R265" s="4"/>
      <c r="S265" s="32">
        <v>1</v>
      </c>
      <c r="T265" s="29">
        <f t="shared" si="82"/>
        <v>1.8712514169923395E-4</v>
      </c>
    </row>
    <row r="266" spans="1:20">
      <c r="A266" s="181" t="s">
        <v>912</v>
      </c>
      <c r="B266" s="182" t="s">
        <v>89</v>
      </c>
      <c r="C266" s="183">
        <v>57633.389629999998</v>
      </c>
      <c r="D266" s="183">
        <v>2.0000000000000001E-4</v>
      </c>
      <c r="E266" s="29">
        <f t="shared" si="74"/>
        <v>34693.679503210813</v>
      </c>
      <c r="F266" s="118">
        <f t="shared" si="75"/>
        <v>34694</v>
      </c>
      <c r="G266" s="29">
        <f t="shared" si="76"/>
        <v>-0.1483245999988867</v>
      </c>
      <c r="H266" s="29"/>
      <c r="I266" s="29"/>
      <c r="J266" s="29">
        <f t="shared" si="77"/>
        <v>-0.1483245999988867</v>
      </c>
      <c r="L266" s="29"/>
      <c r="M266" s="29"/>
      <c r="N266" s="29">
        <f t="shared" ca="1" si="78"/>
        <v>-0.14750012826394776</v>
      </c>
      <c r="O266" s="29">
        <f t="shared" si="79"/>
        <v>-0.15605727178349516</v>
      </c>
      <c r="P266" s="30">
        <f t="shared" si="80"/>
        <v>42614.889629999998</v>
      </c>
      <c r="Q266" s="29">
        <f t="shared" si="81"/>
        <v>5.9794212928479756E-5</v>
      </c>
      <c r="R266" s="4"/>
      <c r="S266" s="32">
        <v>1</v>
      </c>
      <c r="T266" s="29">
        <f t="shared" si="82"/>
        <v>5.9794212928479756E-5</v>
      </c>
    </row>
    <row r="267" spans="1:20">
      <c r="A267" s="180" t="s">
        <v>911</v>
      </c>
      <c r="B267" s="178" t="s">
        <v>90</v>
      </c>
      <c r="C267" s="179">
        <v>57693.325819999998</v>
      </c>
      <c r="D267" s="179">
        <v>1.1E-4</v>
      </c>
      <c r="E267" s="29">
        <f t="shared" si="74"/>
        <v>34823.18840767604</v>
      </c>
      <c r="F267" s="118">
        <f t="shared" si="75"/>
        <v>34823.5</v>
      </c>
      <c r="G267" s="29">
        <f t="shared" si="76"/>
        <v>-0.14420365000114543</v>
      </c>
      <c r="H267" s="29"/>
      <c r="I267" s="29"/>
      <c r="J267" s="29">
        <f t="shared" si="77"/>
        <v>-0.14420365000114543</v>
      </c>
      <c r="L267" s="29"/>
      <c r="M267" s="29"/>
      <c r="N267" s="29">
        <f t="shared" ca="1" si="78"/>
        <v>-0.14824400835792129</v>
      </c>
      <c r="O267" s="29">
        <f t="shared" si="79"/>
        <v>-0.15707753666337596</v>
      </c>
      <c r="P267" s="30">
        <f t="shared" si="80"/>
        <v>42674.825819999998</v>
      </c>
      <c r="Q267" s="29">
        <f t="shared" si="81"/>
        <v>1.6573695779195693E-4</v>
      </c>
      <c r="R267" s="4"/>
      <c r="S267" s="32">
        <v>1</v>
      </c>
      <c r="T267" s="29">
        <f t="shared" si="82"/>
        <v>1.6573695779195693E-4</v>
      </c>
    </row>
    <row r="268" spans="1:20">
      <c r="A268" s="189" t="s">
        <v>2</v>
      </c>
      <c r="B268" s="190" t="s">
        <v>89</v>
      </c>
      <c r="C268" s="184">
        <v>57699.567799999997</v>
      </c>
      <c r="D268" s="184">
        <v>2.0000000000000001E-4</v>
      </c>
      <c r="E268" s="29">
        <f t="shared" si="74"/>
        <v>34836.675951537167</v>
      </c>
      <c r="F268" s="118">
        <f t="shared" si="75"/>
        <v>34837</v>
      </c>
      <c r="G268" s="29">
        <f t="shared" si="76"/>
        <v>-0.14996830000018235</v>
      </c>
      <c r="H268" s="29"/>
      <c r="I268" s="29"/>
      <c r="J268" s="29">
        <f t="shared" si="77"/>
        <v>-0.14996830000018235</v>
      </c>
      <c r="L268" s="29"/>
      <c r="M268" s="29"/>
      <c r="N268" s="29">
        <f t="shared" ca="1" si="78"/>
        <v>-0.14832155570362504</v>
      </c>
      <c r="O268" s="29">
        <f t="shared" si="79"/>
        <v>-0.15718408105726833</v>
      </c>
      <c r="P268" s="30">
        <f t="shared" si="80"/>
        <v>42681.067799999997</v>
      </c>
      <c r="Q268" s="29">
        <f t="shared" si="81"/>
        <v>5.2067496263800854E-5</v>
      </c>
      <c r="R268" s="4"/>
      <c r="S268" s="32">
        <v>1</v>
      </c>
      <c r="T268" s="29">
        <f t="shared" si="82"/>
        <v>5.2067496263800854E-5</v>
      </c>
    </row>
    <row r="269" spans="1:20">
      <c r="A269" s="181" t="s">
        <v>912</v>
      </c>
      <c r="B269" s="182" t="s">
        <v>89</v>
      </c>
      <c r="C269" s="183">
        <v>57699.567949999997</v>
      </c>
      <c r="D269" s="183">
        <v>2.9999999999999997E-4</v>
      </c>
      <c r="E269" s="29">
        <f t="shared" si="74"/>
        <v>34836.676275654128</v>
      </c>
      <c r="F269" s="118">
        <f t="shared" si="75"/>
        <v>34837</v>
      </c>
      <c r="G269" s="29">
        <f t="shared" si="76"/>
        <v>-0.14981830000033369</v>
      </c>
      <c r="H269" s="29"/>
      <c r="I269" s="29"/>
      <c r="J269" s="29">
        <f t="shared" si="77"/>
        <v>-0.14981830000033369</v>
      </c>
      <c r="L269" s="29"/>
      <c r="M269" s="29"/>
      <c r="N269" s="29">
        <f t="shared" ca="1" si="78"/>
        <v>-0.14832155570362504</v>
      </c>
      <c r="O269" s="29">
        <f t="shared" si="79"/>
        <v>-0.15718408105726833</v>
      </c>
      <c r="P269" s="30">
        <f t="shared" si="80"/>
        <v>42681.067949999997</v>
      </c>
      <c r="Q269" s="29">
        <f t="shared" si="81"/>
        <v>5.4254730578697175E-5</v>
      </c>
      <c r="R269" s="4"/>
      <c r="S269" s="32">
        <v>1</v>
      </c>
      <c r="T269" s="29">
        <f t="shared" si="82"/>
        <v>5.4254730578697175E-5</v>
      </c>
    </row>
    <row r="270" spans="1:20">
      <c r="A270" s="181" t="s">
        <v>0</v>
      </c>
      <c r="B270" s="191" t="s">
        <v>89</v>
      </c>
      <c r="C270" s="192">
        <v>57973.540399999998</v>
      </c>
      <c r="D270" s="192">
        <v>5.0000000000000001E-4</v>
      </c>
      <c r="E270" s="29">
        <f t="shared" si="74"/>
        <v>35428.670392283078</v>
      </c>
      <c r="F270" s="118">
        <f t="shared" si="75"/>
        <v>35429</v>
      </c>
      <c r="G270" s="29">
        <f t="shared" si="76"/>
        <v>-0.152541100003873</v>
      </c>
      <c r="H270" s="29"/>
      <c r="I270" s="29"/>
      <c r="J270" s="29">
        <f t="shared" si="77"/>
        <v>-0.152541100003873</v>
      </c>
      <c r="L270" s="29"/>
      <c r="M270" s="29"/>
      <c r="N270" s="29">
        <f t="shared" ca="1" si="78"/>
        <v>-0.15172215041893261</v>
      </c>
      <c r="O270" s="29">
        <f t="shared" si="79"/>
        <v>-0.16189055162709506</v>
      </c>
      <c r="P270" s="30">
        <f t="shared" si="80"/>
        <v>42955.040399999998</v>
      </c>
      <c r="Q270" s="29">
        <f t="shared" si="81"/>
        <v>8.7412245654969723E-5</v>
      </c>
      <c r="R270" s="4"/>
      <c r="S270" s="32">
        <v>1</v>
      </c>
      <c r="T270" s="29">
        <f t="shared" si="82"/>
        <v>8.7412245654969723E-5</v>
      </c>
    </row>
    <row r="271" spans="1:20">
      <c r="A271" s="166" t="s">
        <v>915</v>
      </c>
      <c r="B271" s="198" t="s">
        <v>89</v>
      </c>
      <c r="C271" s="199">
        <v>58043.422549999785</v>
      </c>
      <c r="D271" s="199">
        <v>1E-4</v>
      </c>
      <c r="E271" s="29">
        <f t="shared" si="74"/>
        <v>35579.670325514526</v>
      </c>
      <c r="F271" s="118">
        <f t="shared" si="75"/>
        <v>35580</v>
      </c>
      <c r="G271" s="29">
        <f t="shared" si="76"/>
        <v>-0.15257200021005701</v>
      </c>
      <c r="H271" s="29"/>
      <c r="I271" s="29"/>
      <c r="J271" s="29">
        <f t="shared" si="77"/>
        <v>-0.15257200021005701</v>
      </c>
      <c r="L271" s="29"/>
      <c r="M271" s="29"/>
      <c r="N271" s="29">
        <f t="shared" ca="1" si="78"/>
        <v>-0.15258953184124924</v>
      </c>
      <c r="O271" s="29">
        <f t="shared" si="79"/>
        <v>-0.16310175566910273</v>
      </c>
      <c r="P271" s="30">
        <f t="shared" si="80"/>
        <v>43024.922549999785</v>
      </c>
      <c r="Q271" s="29">
        <f t="shared" si="81"/>
        <v>1.1087575002730313E-4</v>
      </c>
      <c r="R271" s="4"/>
      <c r="S271" s="32">
        <v>1</v>
      </c>
      <c r="T271" s="29">
        <f t="shared" si="82"/>
        <v>1.1087575002730313E-4</v>
      </c>
    </row>
    <row r="272" spans="1:20">
      <c r="A272" s="193" t="s">
        <v>914</v>
      </c>
      <c r="B272" s="194" t="s">
        <v>90</v>
      </c>
      <c r="C272" s="195">
        <v>58306.520830000001</v>
      </c>
      <c r="D272" s="195">
        <v>8.0000000000000007E-5</v>
      </c>
      <c r="E272" s="29">
        <f t="shared" si="74"/>
        <v>36148.167756023773</v>
      </c>
      <c r="F272" s="118">
        <f t="shared" si="75"/>
        <v>36148.5</v>
      </c>
      <c r="G272" s="29">
        <f t="shared" si="76"/>
        <v>-0.1537611499952618</v>
      </c>
      <c r="H272" s="29"/>
      <c r="I272" s="29"/>
      <c r="J272" s="29">
        <f t="shared" si="77"/>
        <v>-0.1537611499952618</v>
      </c>
      <c r="L272" s="29"/>
      <c r="M272" s="29"/>
      <c r="N272" s="29">
        <f t="shared" ca="1" si="78"/>
        <v>-0.15585513673255386</v>
      </c>
      <c r="O272" s="29">
        <f t="shared" si="79"/>
        <v>-0.16770096027090667</v>
      </c>
      <c r="P272" s="30">
        <f t="shared" si="80"/>
        <v>43288.020830000001</v>
      </c>
      <c r="Q272" s="29">
        <f t="shared" si="81"/>
        <v>1.9431831052097416E-4</v>
      </c>
      <c r="R272" s="4"/>
      <c r="S272" s="32">
        <v>1</v>
      </c>
      <c r="T272" s="29">
        <f t="shared" si="82"/>
        <v>1.9431831052097416E-4</v>
      </c>
    </row>
    <row r="273" spans="1:20">
      <c r="A273" s="164" t="s">
        <v>914</v>
      </c>
      <c r="B273" s="196" t="s">
        <v>90</v>
      </c>
      <c r="C273" s="197">
        <v>58306.520830000001</v>
      </c>
      <c r="D273" s="197">
        <v>8.0000000000000007E-5</v>
      </c>
      <c r="E273" s="29">
        <f t="shared" si="74"/>
        <v>36148.167756023773</v>
      </c>
      <c r="F273" s="118">
        <f t="shared" si="75"/>
        <v>36148.5</v>
      </c>
      <c r="G273" s="29">
        <f t="shared" si="76"/>
        <v>-0.1537611499952618</v>
      </c>
      <c r="H273" s="29"/>
      <c r="I273" s="29"/>
      <c r="J273" s="29">
        <f t="shared" si="77"/>
        <v>-0.1537611499952618</v>
      </c>
      <c r="L273" s="29"/>
      <c r="M273" s="29"/>
      <c r="N273" s="29">
        <f t="shared" ca="1" si="78"/>
        <v>-0.15585513673255386</v>
      </c>
      <c r="O273" s="29">
        <f t="shared" si="79"/>
        <v>-0.16770096027090667</v>
      </c>
      <c r="P273" s="30">
        <f t="shared" si="80"/>
        <v>43288.020830000001</v>
      </c>
      <c r="Q273" s="29">
        <f t="shared" si="81"/>
        <v>1.9431831052097416E-4</v>
      </c>
      <c r="R273" s="4"/>
      <c r="S273" s="32">
        <v>1</v>
      </c>
      <c r="T273" s="29">
        <f t="shared" si="82"/>
        <v>1.9431831052097416E-4</v>
      </c>
    </row>
    <row r="274" spans="1:20">
      <c r="A274" s="193" t="s">
        <v>914</v>
      </c>
      <c r="B274" s="194" t="s">
        <v>90</v>
      </c>
      <c r="C274" s="195">
        <v>58357.427649999998</v>
      </c>
      <c r="D274" s="195">
        <v>1.9000000000000001E-4</v>
      </c>
      <c r="E274" s="29">
        <f t="shared" si="74"/>
        <v>36258.166180815344</v>
      </c>
      <c r="F274" s="118">
        <f t="shared" si="75"/>
        <v>36258.5</v>
      </c>
      <c r="G274" s="29">
        <f t="shared" si="76"/>
        <v>-0.15449015000194777</v>
      </c>
      <c r="H274" s="29"/>
      <c r="I274" s="29"/>
      <c r="J274" s="29">
        <f t="shared" si="77"/>
        <v>-0.15449015000194777</v>
      </c>
      <c r="L274" s="29"/>
      <c r="M274" s="29"/>
      <c r="N274" s="29">
        <f t="shared" ca="1" si="78"/>
        <v>-0.15648700399384413</v>
      </c>
      <c r="O274" s="29">
        <f t="shared" si="79"/>
        <v>-0.16859800995209745</v>
      </c>
      <c r="P274" s="30">
        <f t="shared" si="80"/>
        <v>43338.927649999998</v>
      </c>
      <c r="Q274" s="29">
        <f t="shared" si="81"/>
        <v>1.9903171237303736E-4</v>
      </c>
      <c r="R274" s="4"/>
      <c r="S274" s="32">
        <v>1</v>
      </c>
      <c r="T274" s="29">
        <f t="shared" si="82"/>
        <v>1.9903171237303736E-4</v>
      </c>
    </row>
    <row r="275" spans="1:20">
      <c r="A275" s="164" t="s">
        <v>914</v>
      </c>
      <c r="B275" s="196" t="s">
        <v>90</v>
      </c>
      <c r="C275" s="197">
        <v>58357.427649999998</v>
      </c>
      <c r="D275" s="197">
        <v>1.9000000000000001E-4</v>
      </c>
      <c r="E275" s="29">
        <f t="shared" si="74"/>
        <v>36258.166180815344</v>
      </c>
      <c r="F275" s="118">
        <f t="shared" si="75"/>
        <v>36258.5</v>
      </c>
      <c r="G275" s="29">
        <f t="shared" si="76"/>
        <v>-0.15449015000194777</v>
      </c>
      <c r="H275" s="29"/>
      <c r="I275" s="29"/>
      <c r="J275" s="29">
        <f t="shared" si="77"/>
        <v>-0.15449015000194777</v>
      </c>
      <c r="L275" s="29"/>
      <c r="M275" s="29"/>
      <c r="N275" s="29">
        <f t="shared" ca="1" si="78"/>
        <v>-0.15648700399384413</v>
      </c>
      <c r="O275" s="29">
        <f t="shared" si="79"/>
        <v>-0.16859800995209745</v>
      </c>
      <c r="P275" s="30">
        <f t="shared" si="80"/>
        <v>43338.927649999998</v>
      </c>
      <c r="Q275" s="29">
        <f t="shared" si="81"/>
        <v>1.9903171237303736E-4</v>
      </c>
      <c r="R275" s="4"/>
      <c r="S275" s="32">
        <v>1</v>
      </c>
      <c r="T275" s="29">
        <f t="shared" si="82"/>
        <v>1.9903171237303736E-4</v>
      </c>
    </row>
    <row r="276" spans="1:20">
      <c r="A276" s="193" t="s">
        <v>914</v>
      </c>
      <c r="B276" s="194" t="s">
        <v>90</v>
      </c>
      <c r="C276" s="195">
        <v>58403.242850000002</v>
      </c>
      <c r="D276" s="195">
        <v>1.2E-4</v>
      </c>
      <c r="E276" s="29">
        <f t="shared" si="74"/>
        <v>36357.162736316386</v>
      </c>
      <c r="F276" s="118">
        <f t="shared" si="75"/>
        <v>36357.5</v>
      </c>
      <c r="G276" s="29">
        <f t="shared" si="76"/>
        <v>-0.15608424999663839</v>
      </c>
      <c r="H276" s="29"/>
      <c r="I276" s="29"/>
      <c r="J276" s="29">
        <f t="shared" si="77"/>
        <v>-0.15608424999663839</v>
      </c>
      <c r="L276" s="29"/>
      <c r="M276" s="29"/>
      <c r="N276" s="29">
        <f t="shared" ca="1" si="78"/>
        <v>-0.15705568452900537</v>
      </c>
      <c r="O276" s="29">
        <f t="shared" si="79"/>
        <v>-0.16940733464113597</v>
      </c>
      <c r="P276" s="30">
        <f t="shared" si="80"/>
        <v>43384.742850000002</v>
      </c>
      <c r="Q276" s="29">
        <f t="shared" si="81"/>
        <v>1.775045844444472E-4</v>
      </c>
      <c r="R276" s="4"/>
      <c r="S276" s="32">
        <v>1</v>
      </c>
      <c r="T276" s="29">
        <f t="shared" si="82"/>
        <v>1.775045844444472E-4</v>
      </c>
    </row>
    <row r="277" spans="1:20">
      <c r="A277" s="164" t="s">
        <v>914</v>
      </c>
      <c r="B277" s="196" t="s">
        <v>90</v>
      </c>
      <c r="C277" s="197">
        <v>58403.242850000002</v>
      </c>
      <c r="D277" s="197">
        <v>1.2E-4</v>
      </c>
      <c r="E277" s="29">
        <f t="shared" si="74"/>
        <v>36357.162736316386</v>
      </c>
      <c r="F277" s="118">
        <f t="shared" si="75"/>
        <v>36357.5</v>
      </c>
      <c r="G277" s="29">
        <f t="shared" si="76"/>
        <v>-0.15608424999663839</v>
      </c>
      <c r="H277" s="29"/>
      <c r="I277" s="29"/>
      <c r="J277" s="29">
        <f t="shared" si="77"/>
        <v>-0.15608424999663839</v>
      </c>
      <c r="L277" s="29"/>
      <c r="M277" s="29"/>
      <c r="N277" s="29">
        <f t="shared" ca="1" si="78"/>
        <v>-0.15705568452900537</v>
      </c>
      <c r="O277" s="29">
        <f t="shared" si="79"/>
        <v>-0.16940733464113597</v>
      </c>
      <c r="P277" s="30">
        <f t="shared" si="80"/>
        <v>43384.742850000002</v>
      </c>
      <c r="Q277" s="29">
        <f t="shared" si="81"/>
        <v>1.775045844444472E-4</v>
      </c>
      <c r="R277" s="4"/>
      <c r="S277" s="32">
        <v>1</v>
      </c>
      <c r="T277" s="29">
        <f t="shared" si="82"/>
        <v>1.775045844444472E-4</v>
      </c>
    </row>
    <row r="278" spans="1:20">
      <c r="A278" s="166" t="s">
        <v>916</v>
      </c>
      <c r="B278" s="198" t="s">
        <v>89</v>
      </c>
      <c r="C278" s="199">
        <v>59090.248899999999</v>
      </c>
      <c r="D278" s="199" t="s">
        <v>74</v>
      </c>
      <c r="E278" s="29">
        <f t="shared" si="74"/>
        <v>37841.63148377071</v>
      </c>
      <c r="F278" s="118">
        <f t="shared" si="75"/>
        <v>37842</v>
      </c>
      <c r="G278" s="29">
        <f t="shared" si="76"/>
        <v>-0.17054780000034953</v>
      </c>
      <c r="H278" s="29"/>
      <c r="I278" s="29"/>
      <c r="J278" s="29">
        <f t="shared" si="77"/>
        <v>-0.17054780000034953</v>
      </c>
      <c r="L278" s="29"/>
      <c r="M278" s="29"/>
      <c r="N278" s="29">
        <f t="shared" ca="1" si="78"/>
        <v>-0.16558302043250883</v>
      </c>
      <c r="O278" s="29">
        <f t="shared" si="79"/>
        <v>-0.18176806266653675</v>
      </c>
      <c r="P278" s="30">
        <f t="shared" si="80"/>
        <v>44071.748899999999</v>
      </c>
      <c r="Q278" s="29">
        <f t="shared" si="81"/>
        <v>1.2589429429823485E-4</v>
      </c>
      <c r="R278" s="4"/>
      <c r="S278" s="32">
        <v>1</v>
      </c>
      <c r="T278" s="29">
        <f t="shared" si="82"/>
        <v>1.2589429429823485E-4</v>
      </c>
    </row>
    <row r="279" spans="1:20">
      <c r="A279" s="166" t="s">
        <v>916</v>
      </c>
      <c r="B279" s="198" t="s">
        <v>89</v>
      </c>
      <c r="C279" s="199">
        <v>59149.028299999998</v>
      </c>
      <c r="D279" s="199" t="s">
        <v>74</v>
      </c>
      <c r="E279" s="29">
        <f t="shared" si="74"/>
        <v>37968.640819851687</v>
      </c>
      <c r="F279" s="118">
        <f t="shared" si="75"/>
        <v>37969</v>
      </c>
      <c r="G279" s="29">
        <f t="shared" si="76"/>
        <v>-0.16622710000228835</v>
      </c>
      <c r="H279" s="29"/>
      <c r="I279" s="29"/>
      <c r="J279" s="29">
        <f t="shared" si="77"/>
        <v>-0.16622710000228835</v>
      </c>
      <c r="L279" s="29"/>
      <c r="M279" s="29"/>
      <c r="N279" s="29">
        <f t="shared" ca="1" si="78"/>
        <v>-0.16631253990690753</v>
      </c>
      <c r="O279" s="29">
        <f t="shared" si="79"/>
        <v>-0.18284511598292247</v>
      </c>
      <c r="P279" s="30">
        <f t="shared" si="80"/>
        <v>44130.528299999998</v>
      </c>
      <c r="Q279" s="29">
        <f t="shared" si="81"/>
        <v>2.7615845513261083E-4</v>
      </c>
      <c r="R279" s="4"/>
      <c r="S279" s="32">
        <v>1</v>
      </c>
      <c r="T279" s="29">
        <f t="shared" si="82"/>
        <v>2.7615845513261083E-4</v>
      </c>
    </row>
    <row r="280" spans="1:20">
      <c r="A280" s="166" t="s">
        <v>916</v>
      </c>
      <c r="B280" s="198" t="s">
        <v>89</v>
      </c>
      <c r="C280" s="199">
        <v>59194.377999999997</v>
      </c>
      <c r="D280" s="199" t="s">
        <v>917</v>
      </c>
      <c r="E280" s="29">
        <f t="shared" si="74"/>
        <v>38066.631532388252</v>
      </c>
      <c r="F280" s="118">
        <f t="shared" si="75"/>
        <v>38067</v>
      </c>
      <c r="G280" s="29">
        <f t="shared" si="76"/>
        <v>-0.17052529999637045</v>
      </c>
      <c r="H280" s="29"/>
      <c r="I280" s="29"/>
      <c r="J280" s="29">
        <f t="shared" si="77"/>
        <v>-0.17052529999637045</v>
      </c>
      <c r="L280" s="29"/>
      <c r="M280" s="29"/>
      <c r="N280" s="29">
        <f t="shared" ca="1" si="78"/>
        <v>-0.16687547619423887</v>
      </c>
      <c r="O280" s="29">
        <f t="shared" si="79"/>
        <v>-0.18367833801307737</v>
      </c>
      <c r="P280" s="30">
        <f t="shared" si="80"/>
        <v>44175.877999999997</v>
      </c>
      <c r="Q280" s="29">
        <f t="shared" si="81"/>
        <v>1.730024090689375E-4</v>
      </c>
      <c r="R280" s="4"/>
      <c r="S280" s="32">
        <v>1</v>
      </c>
      <c r="T280" s="29">
        <f t="shared" si="82"/>
        <v>1.730024090689375E-4</v>
      </c>
    </row>
    <row r="281" spans="1:20">
      <c r="A281" s="201" t="s">
        <v>919</v>
      </c>
      <c r="B281" s="202" t="s">
        <v>89</v>
      </c>
      <c r="C281" s="201">
        <v>59101.355300000003</v>
      </c>
      <c r="D281" s="201">
        <v>8.9999999999999998E-4</v>
      </c>
      <c r="E281" s="29">
        <f t="shared" ref="E281:E289" si="83">(C281-C$7)/C$8</f>
        <v>37865.629967767658</v>
      </c>
      <c r="F281" s="118">
        <f t="shared" ref="F281:F289" si="84">ROUND(2*E281,0)/2+0.5</f>
        <v>37866</v>
      </c>
      <c r="G281" s="29">
        <f t="shared" ref="G281:G289" si="85">C281-(C$7+F281*C$8)</f>
        <v>-0.17124939999484923</v>
      </c>
      <c r="H281" s="29"/>
      <c r="I281" s="29"/>
      <c r="J281" s="29">
        <f t="shared" ref="J281:J289" si="86">G281</f>
        <v>-0.17124939999484923</v>
      </c>
      <c r="L281" s="29"/>
      <c r="M281" s="29"/>
      <c r="N281" s="29">
        <f t="shared" ref="N281:N289" ca="1" si="87">+C$11+C$12*F281</f>
        <v>-0.1657208823804267</v>
      </c>
      <c r="O281" s="29">
        <f t="shared" ref="O281:O289" si="88">+D$11+D$12*F281+D$13*F281^2</f>
        <v>-0.18197136374897668</v>
      </c>
      <c r="P281" s="30">
        <f t="shared" ref="P281:P289" si="89">C281-15018.5</f>
        <v>44082.855300000003</v>
      </c>
      <c r="Q281" s="29">
        <f t="shared" ref="Q281:Q289" si="90">(G281-O281)^2</f>
        <v>1.1496050674482293E-4</v>
      </c>
      <c r="R281" s="4"/>
      <c r="S281" s="32">
        <v>1</v>
      </c>
      <c r="T281" s="29">
        <f t="shared" ref="T281:T289" si="91">+S281*Q281</f>
        <v>1.1496050674482293E-4</v>
      </c>
    </row>
    <row r="282" spans="1:20">
      <c r="A282" s="201" t="s">
        <v>919</v>
      </c>
      <c r="B282" s="202" t="s">
        <v>89</v>
      </c>
      <c r="C282" s="201">
        <v>59101.591500000002</v>
      </c>
      <c r="D282" s="201">
        <v>1.1999999999999999E-3</v>
      </c>
      <c r="E282" s="29">
        <f t="shared" si="83"/>
        <v>37866.140343939966</v>
      </c>
      <c r="F282" s="118">
        <f t="shared" si="84"/>
        <v>37866.5</v>
      </c>
      <c r="G282" s="29">
        <f t="shared" si="85"/>
        <v>-0.16644734999135835</v>
      </c>
      <c r="H282" s="29"/>
      <c r="I282" s="29"/>
      <c r="J282" s="29">
        <f t="shared" si="86"/>
        <v>-0.16644734999135835</v>
      </c>
      <c r="L282" s="29"/>
      <c r="M282" s="29"/>
      <c r="N282" s="29">
        <f t="shared" ca="1" si="87"/>
        <v>-0.16572375450434162</v>
      </c>
      <c r="O282" s="29">
        <f t="shared" si="88"/>
        <v>-0.18197560036042876</v>
      </c>
      <c r="P282" s="30">
        <f t="shared" si="89"/>
        <v>44083.091500000002</v>
      </c>
      <c r="Q282" s="29">
        <f t="shared" si="90"/>
        <v>2.4112655952453522E-4</v>
      </c>
      <c r="R282" s="4"/>
      <c r="S282" s="32">
        <v>1</v>
      </c>
      <c r="T282" s="29">
        <f t="shared" si="91"/>
        <v>2.4112655952453522E-4</v>
      </c>
    </row>
    <row r="283" spans="1:20">
      <c r="A283" s="201" t="s">
        <v>921</v>
      </c>
      <c r="B283" s="202" t="s">
        <v>89</v>
      </c>
      <c r="C283" s="201">
        <v>59182.348999999929</v>
      </c>
      <c r="D283" s="201">
        <v>0.01</v>
      </c>
      <c r="E283" s="29">
        <f t="shared" si="83"/>
        <v>38040.639513011956</v>
      </c>
      <c r="F283" s="118">
        <f t="shared" si="84"/>
        <v>38041</v>
      </c>
      <c r="G283" s="29">
        <f t="shared" si="85"/>
        <v>-0.16683190006733639</v>
      </c>
      <c r="H283" s="29"/>
      <c r="I283" s="29"/>
      <c r="J283" s="29">
        <f t="shared" si="86"/>
        <v>-0.16683190006733639</v>
      </c>
      <c r="L283" s="29"/>
      <c r="M283" s="29"/>
      <c r="N283" s="29">
        <f t="shared" ca="1" si="87"/>
        <v>-0.16672612575066115</v>
      </c>
      <c r="O283" s="29">
        <f t="shared" si="88"/>
        <v>-0.1834570999705363</v>
      </c>
      <c r="P283" s="30">
        <f t="shared" si="89"/>
        <v>44163.848999999929</v>
      </c>
      <c r="Q283" s="29">
        <f t="shared" si="90"/>
        <v>2.7639727182135834E-4</v>
      </c>
      <c r="R283" s="4"/>
      <c r="S283" s="32">
        <v>1</v>
      </c>
      <c r="T283" s="29">
        <f t="shared" si="91"/>
        <v>2.7639727182135834E-4</v>
      </c>
    </row>
    <row r="284" spans="1:20">
      <c r="A284" s="201" t="s">
        <v>919</v>
      </c>
      <c r="B284" s="202" t="s">
        <v>89</v>
      </c>
      <c r="C284" s="201">
        <v>59441.505700000002</v>
      </c>
      <c r="D284" s="201">
        <v>1.1000000000000001E-3</v>
      </c>
      <c r="E284" s="29">
        <f t="shared" si="83"/>
        <v>38600.620057351422</v>
      </c>
      <c r="F284" s="118">
        <f t="shared" si="84"/>
        <v>38601</v>
      </c>
      <c r="G284" s="29">
        <f t="shared" si="85"/>
        <v>-0.17583590000140248</v>
      </c>
      <c r="H284" s="29"/>
      <c r="I284" s="29"/>
      <c r="J284" s="29">
        <f t="shared" si="86"/>
        <v>-0.17583590000140248</v>
      </c>
      <c r="L284" s="29"/>
      <c r="M284" s="29"/>
      <c r="N284" s="29">
        <f t="shared" ca="1" si="87"/>
        <v>-0.16994290453541155</v>
      </c>
      <c r="O284" s="29">
        <f t="shared" si="88"/>
        <v>-0.18825084296125122</v>
      </c>
      <c r="P284" s="30">
        <f t="shared" si="89"/>
        <v>44423.005700000002</v>
      </c>
      <c r="Q284" s="29">
        <f t="shared" si="90"/>
        <v>1.541308086962978E-4</v>
      </c>
      <c r="R284" s="4"/>
      <c r="S284" s="32">
        <v>1</v>
      </c>
      <c r="T284" s="29">
        <f t="shared" si="91"/>
        <v>1.541308086962978E-4</v>
      </c>
    </row>
    <row r="285" spans="1:20">
      <c r="A285" s="201" t="s">
        <v>919</v>
      </c>
      <c r="B285" s="202" t="s">
        <v>89</v>
      </c>
      <c r="C285" s="201">
        <v>59465.344299999997</v>
      </c>
      <c r="D285" s="201">
        <v>1.9E-3</v>
      </c>
      <c r="E285" s="29">
        <f t="shared" si="83"/>
        <v>38652.130021030869</v>
      </c>
      <c r="F285" s="118">
        <f t="shared" si="84"/>
        <v>38652.5</v>
      </c>
      <c r="G285" s="29">
        <f t="shared" si="85"/>
        <v>-0.17122474999632686</v>
      </c>
      <c r="H285" s="29"/>
      <c r="I285" s="29"/>
      <c r="J285" s="29">
        <f t="shared" si="86"/>
        <v>-0.17122474999632686</v>
      </c>
      <c r="L285" s="29"/>
      <c r="M285" s="29"/>
      <c r="N285" s="29">
        <f t="shared" ca="1" si="87"/>
        <v>-0.17023873329865197</v>
      </c>
      <c r="O285" s="29">
        <f t="shared" si="88"/>
        <v>-0.18869470968715124</v>
      </c>
      <c r="P285" s="30">
        <f t="shared" si="89"/>
        <v>44446.844299999997</v>
      </c>
      <c r="Q285" s="29">
        <f t="shared" si="90"/>
        <v>3.0519949159902855E-4</v>
      </c>
      <c r="R285" s="4"/>
      <c r="S285" s="32">
        <v>1</v>
      </c>
      <c r="T285" s="29">
        <f t="shared" si="91"/>
        <v>3.0519949159902855E-4</v>
      </c>
    </row>
    <row r="286" spans="1:20">
      <c r="A286" s="201" t="s">
        <v>919</v>
      </c>
      <c r="B286" s="202" t="s">
        <v>89</v>
      </c>
      <c r="C286" s="201">
        <v>59465.569100000001</v>
      </c>
      <c r="D286" s="201">
        <v>6.9999999999999999E-4</v>
      </c>
      <c r="E286" s="29">
        <f t="shared" si="83"/>
        <v>38652.615764314251</v>
      </c>
      <c r="F286" s="118">
        <f t="shared" si="84"/>
        <v>38653</v>
      </c>
      <c r="G286" s="29">
        <f t="shared" si="85"/>
        <v>-0.17782269999588607</v>
      </c>
      <c r="H286" s="29"/>
      <c r="I286" s="29"/>
      <c r="J286" s="29">
        <f t="shared" si="86"/>
        <v>-0.17782269999588607</v>
      </c>
      <c r="L286" s="29"/>
      <c r="M286" s="29"/>
      <c r="N286" s="29">
        <f t="shared" ca="1" si="87"/>
        <v>-0.17024160542256694</v>
      </c>
      <c r="O286" s="29">
        <f t="shared" si="88"/>
        <v>-0.1886990215608477</v>
      </c>
      <c r="P286" s="30">
        <f t="shared" si="89"/>
        <v>44447.069100000001</v>
      </c>
      <c r="Q286" s="29">
        <f t="shared" si="90"/>
        <v>1.1829437078444934E-4</v>
      </c>
      <c r="R286" s="4"/>
      <c r="S286" s="32">
        <v>1</v>
      </c>
      <c r="T286" s="29">
        <f t="shared" si="91"/>
        <v>1.1829437078444934E-4</v>
      </c>
    </row>
    <row r="287" spans="1:20">
      <c r="A287" s="205" t="s">
        <v>920</v>
      </c>
      <c r="B287" s="202" t="s">
        <v>89</v>
      </c>
      <c r="C287" s="204">
        <v>59504.445099999997</v>
      </c>
      <c r="D287" s="203">
        <v>4.0000000000000002E-4</v>
      </c>
      <c r="E287" s="29">
        <f t="shared" si="83"/>
        <v>38736.618237110568</v>
      </c>
      <c r="F287" s="118">
        <f t="shared" si="84"/>
        <v>38737</v>
      </c>
      <c r="G287" s="29">
        <f t="shared" si="85"/>
        <v>-0.17667830000573304</v>
      </c>
      <c r="H287" s="29"/>
      <c r="I287" s="29"/>
      <c r="J287" s="29">
        <f t="shared" si="86"/>
        <v>-0.17667830000573304</v>
      </c>
      <c r="L287" s="29"/>
      <c r="M287" s="29"/>
      <c r="N287" s="29">
        <f t="shared" ca="1" si="87"/>
        <v>-0.1707241222402795</v>
      </c>
      <c r="O287" s="29">
        <f t="shared" si="88"/>
        <v>-0.18942409556805281</v>
      </c>
      <c r="P287" s="30">
        <f t="shared" si="89"/>
        <v>44485.945099999997</v>
      </c>
      <c r="Q287" s="29">
        <f t="shared" si="90"/>
        <v>1.6245530451645056E-4</v>
      </c>
      <c r="R287" s="4"/>
      <c r="S287" s="32">
        <v>1</v>
      </c>
      <c r="T287" s="29">
        <f t="shared" si="91"/>
        <v>1.6245530451645056E-4</v>
      </c>
    </row>
    <row r="288" spans="1:20">
      <c r="A288" s="201" t="s">
        <v>919</v>
      </c>
      <c r="B288" s="202" t="s">
        <v>89</v>
      </c>
      <c r="C288" s="201">
        <v>59504.445200000002</v>
      </c>
      <c r="D288" s="201">
        <v>8.9999999999999998E-4</v>
      </c>
      <c r="E288" s="29">
        <f t="shared" si="83"/>
        <v>38736.618453188552</v>
      </c>
      <c r="F288" s="118">
        <f t="shared" si="84"/>
        <v>38737</v>
      </c>
      <c r="G288" s="29">
        <f t="shared" si="85"/>
        <v>-0.17657830000098329</v>
      </c>
      <c r="H288" s="29"/>
      <c r="I288" s="29"/>
      <c r="J288" s="29">
        <f t="shared" si="86"/>
        <v>-0.17657830000098329</v>
      </c>
      <c r="L288" s="29"/>
      <c r="M288" s="29"/>
      <c r="N288" s="29">
        <f t="shared" ca="1" si="87"/>
        <v>-0.1707241222402795</v>
      </c>
      <c r="O288" s="29">
        <f t="shared" si="88"/>
        <v>-0.18942409556805281</v>
      </c>
      <c r="P288" s="30">
        <f t="shared" si="89"/>
        <v>44485.945200000002</v>
      </c>
      <c r="Q288" s="29">
        <f t="shared" si="90"/>
        <v>1.6501446375094303E-4</v>
      </c>
      <c r="R288" s="4"/>
      <c r="S288" s="32">
        <v>1</v>
      </c>
      <c r="T288" s="29">
        <f t="shared" si="91"/>
        <v>1.6501446375094303E-4</v>
      </c>
    </row>
    <row r="289" spans="1:20">
      <c r="A289" s="201" t="s">
        <v>918</v>
      </c>
      <c r="B289" s="202" t="s">
        <v>90</v>
      </c>
      <c r="C289" s="201">
        <v>59417.4372</v>
      </c>
      <c r="D289" s="201">
        <v>2.9999999999999997E-4</v>
      </c>
      <c r="E289" s="29">
        <f t="shared" si="83"/>
        <v>38548.613330411965</v>
      </c>
      <c r="F289" s="118">
        <f t="shared" si="84"/>
        <v>38549</v>
      </c>
      <c r="G289" s="29">
        <f t="shared" si="85"/>
        <v>-0.17894909999449737</v>
      </c>
      <c r="H289" s="29"/>
      <c r="I289" s="29"/>
      <c r="J289" s="29">
        <f t="shared" si="86"/>
        <v>-0.17894909999449737</v>
      </c>
      <c r="L289" s="29"/>
      <c r="M289" s="29"/>
      <c r="N289" s="29">
        <f t="shared" ca="1" si="87"/>
        <v>-0.16964420364825616</v>
      </c>
      <c r="O289" s="29">
        <f t="shared" si="88"/>
        <v>-0.18780318186733491</v>
      </c>
      <c r="P289" s="30">
        <f t="shared" si="89"/>
        <v>44398.9372</v>
      </c>
      <c r="Q289" s="29">
        <f t="shared" si="90"/>
        <v>7.8394765810910287E-5</v>
      </c>
      <c r="R289" s="4"/>
      <c r="S289" s="32">
        <v>1</v>
      </c>
      <c r="T289" s="29">
        <f t="shared" si="91"/>
        <v>7.8394765810910287E-5</v>
      </c>
    </row>
    <row r="290" spans="1:20">
      <c r="A290" s="17"/>
      <c r="B290" s="108"/>
      <c r="C290" s="109"/>
      <c r="D290" s="109"/>
      <c r="R290" s="4"/>
      <c r="S290" s="32"/>
      <c r="T290" s="29"/>
    </row>
    <row r="291" spans="1:20">
      <c r="A291" s="17"/>
      <c r="B291" s="108"/>
      <c r="C291" s="109"/>
      <c r="D291" s="109"/>
      <c r="R291" s="4"/>
      <c r="S291" s="32"/>
      <c r="T291" s="29"/>
    </row>
    <row r="292" spans="1:20">
      <c r="A292" s="17"/>
      <c r="B292" s="108"/>
      <c r="C292" s="109"/>
      <c r="D292" s="109"/>
      <c r="R292" s="4"/>
      <c r="S292" s="32"/>
      <c r="T292" s="29"/>
    </row>
    <row r="293" spans="1:20">
      <c r="A293" s="17"/>
      <c r="B293" s="108"/>
      <c r="C293" s="109"/>
      <c r="D293" s="109"/>
      <c r="R293" s="4"/>
      <c r="S293" s="32"/>
      <c r="T293" s="29"/>
    </row>
    <row r="294" spans="1:20">
      <c r="A294" s="17"/>
      <c r="B294" s="108"/>
      <c r="C294" s="109"/>
      <c r="D294" s="109"/>
      <c r="R294" s="4"/>
      <c r="S294" s="32"/>
      <c r="T294" s="29"/>
    </row>
    <row r="295" spans="1:20">
      <c r="A295" s="17"/>
      <c r="B295" s="108"/>
      <c r="C295" s="109"/>
      <c r="D295" s="109"/>
      <c r="R295" s="4"/>
      <c r="S295" s="32"/>
      <c r="T295" s="29"/>
    </row>
    <row r="296" spans="1:20">
      <c r="A296" s="17"/>
      <c r="B296" s="108"/>
      <c r="C296" s="109"/>
      <c r="D296" s="109"/>
      <c r="R296" s="4"/>
      <c r="S296" s="32"/>
      <c r="T296" s="29"/>
    </row>
    <row r="297" spans="1:20">
      <c r="A297" s="17"/>
      <c r="B297" s="108"/>
      <c r="C297" s="109"/>
      <c r="D297" s="109"/>
      <c r="R297" s="4"/>
      <c r="S297" s="32"/>
      <c r="T297" s="29"/>
    </row>
    <row r="298" spans="1:20">
      <c r="A298" s="17"/>
      <c r="B298" s="108"/>
      <c r="C298" s="109"/>
      <c r="D298" s="109"/>
      <c r="R298" s="4"/>
      <c r="S298" s="32"/>
      <c r="T298" s="29"/>
    </row>
    <row r="299" spans="1:20">
      <c r="A299" s="17"/>
      <c r="B299" s="108"/>
      <c r="C299" s="109"/>
      <c r="D299" s="109"/>
      <c r="R299" s="4"/>
      <c r="S299" s="32"/>
      <c r="T299" s="29"/>
    </row>
    <row r="300" spans="1:20">
      <c r="A300" s="17"/>
      <c r="B300" s="108"/>
      <c r="C300" s="109"/>
      <c r="D300" s="109"/>
      <c r="R300" s="4"/>
      <c r="S300" s="32"/>
      <c r="T300" s="29"/>
    </row>
    <row r="301" spans="1:20">
      <c r="A301" s="17"/>
      <c r="B301" s="108"/>
      <c r="C301" s="109"/>
      <c r="D301" s="109"/>
      <c r="R301" s="4"/>
      <c r="S301" s="32"/>
      <c r="T301" s="29"/>
    </row>
    <row r="302" spans="1:20">
      <c r="A302" s="17"/>
      <c r="B302" s="108"/>
      <c r="C302" s="109"/>
      <c r="D302" s="109"/>
      <c r="R302" s="4"/>
      <c r="S302" s="32"/>
      <c r="T302" s="29"/>
    </row>
    <row r="303" spans="1:20">
      <c r="A303" s="17"/>
      <c r="B303" s="108"/>
      <c r="C303" s="109"/>
      <c r="D303" s="109"/>
      <c r="R303" s="4"/>
      <c r="S303" s="32"/>
      <c r="T303" s="29"/>
    </row>
    <row r="304" spans="1:20">
      <c r="A304" s="17"/>
      <c r="B304" s="108"/>
      <c r="C304" s="109"/>
      <c r="D304" s="109"/>
      <c r="R304" s="4"/>
      <c r="S304" s="32"/>
      <c r="T304" s="29"/>
    </row>
    <row r="305" spans="1:20">
      <c r="A305" s="17"/>
      <c r="B305" s="108"/>
      <c r="C305" s="109"/>
      <c r="D305" s="109"/>
      <c r="R305" s="4"/>
      <c r="S305" s="32"/>
      <c r="T305" s="29"/>
    </row>
    <row r="306" spans="1:20">
      <c r="A306" s="17"/>
      <c r="B306" s="108"/>
      <c r="C306" s="109"/>
      <c r="D306" s="109"/>
      <c r="R306" s="4"/>
      <c r="S306" s="32"/>
      <c r="T306" s="29"/>
    </row>
    <row r="307" spans="1:20">
      <c r="A307" s="17"/>
      <c r="B307" s="108"/>
      <c r="C307" s="109"/>
      <c r="D307" s="109"/>
      <c r="R307" s="4"/>
      <c r="S307" s="32"/>
      <c r="T307" s="29"/>
    </row>
    <row r="308" spans="1:20">
      <c r="A308" s="17"/>
      <c r="B308" s="108"/>
      <c r="C308" s="109"/>
      <c r="D308" s="109"/>
      <c r="R308" s="4"/>
      <c r="S308" s="32"/>
      <c r="T308" s="29"/>
    </row>
    <row r="309" spans="1:20">
      <c r="A309" s="17"/>
      <c r="B309" s="108"/>
      <c r="C309" s="109"/>
      <c r="D309" s="109"/>
      <c r="R309" s="4"/>
      <c r="S309" s="32"/>
      <c r="T309" s="29"/>
    </row>
    <row r="310" spans="1:20">
      <c r="A310" s="17"/>
      <c r="B310" s="108"/>
      <c r="C310" s="109"/>
      <c r="D310" s="109"/>
      <c r="R310" s="4"/>
      <c r="S310" s="32"/>
      <c r="T310" s="29"/>
    </row>
    <row r="311" spans="1:20">
      <c r="A311" s="17"/>
      <c r="B311" s="108"/>
      <c r="C311" s="109"/>
      <c r="D311" s="109"/>
      <c r="R311" s="4"/>
      <c r="S311" s="32"/>
      <c r="T311" s="29"/>
    </row>
    <row r="312" spans="1:20">
      <c r="A312" s="17"/>
      <c r="B312" s="108"/>
      <c r="C312" s="109"/>
      <c r="D312" s="109"/>
      <c r="R312" s="4"/>
      <c r="S312" s="32"/>
      <c r="T312" s="29"/>
    </row>
    <row r="313" spans="1:20">
      <c r="A313" s="17"/>
      <c r="B313" s="108"/>
      <c r="C313" s="109"/>
      <c r="D313" s="109"/>
      <c r="R313" s="4"/>
      <c r="S313" s="32"/>
      <c r="T313" s="29"/>
    </row>
    <row r="314" spans="1:20">
      <c r="A314" s="17"/>
      <c r="B314" s="108"/>
      <c r="C314" s="109"/>
      <c r="D314" s="109"/>
      <c r="R314" s="4"/>
      <c r="S314" s="32"/>
      <c r="T314" s="29"/>
    </row>
    <row r="315" spans="1:20">
      <c r="A315" s="17"/>
      <c r="B315" s="108"/>
      <c r="C315" s="109"/>
      <c r="D315" s="109"/>
      <c r="R315" s="4"/>
      <c r="S315" s="32"/>
      <c r="T315" s="29"/>
    </row>
    <row r="316" spans="1:20">
      <c r="A316" s="17"/>
      <c r="B316" s="108"/>
      <c r="C316" s="109"/>
      <c r="D316" s="109"/>
      <c r="R316" s="4"/>
      <c r="S316" s="32"/>
      <c r="T316" s="29"/>
    </row>
    <row r="317" spans="1:20">
      <c r="A317" s="17"/>
      <c r="B317" s="108"/>
      <c r="C317" s="109"/>
      <c r="D317" s="109"/>
      <c r="R317" s="4"/>
      <c r="S317" s="32"/>
      <c r="T317" s="29"/>
    </row>
    <row r="318" spans="1:20">
      <c r="A318" s="17"/>
      <c r="B318" s="108"/>
      <c r="C318" s="109"/>
      <c r="D318" s="109"/>
      <c r="R318" s="4"/>
      <c r="S318" s="32"/>
      <c r="T318" s="29"/>
    </row>
    <row r="319" spans="1:20">
      <c r="A319" s="17"/>
      <c r="B319" s="108"/>
      <c r="C319" s="109"/>
      <c r="D319" s="109"/>
      <c r="R319" s="4"/>
      <c r="S319" s="32"/>
      <c r="T319" s="29"/>
    </row>
    <row r="320" spans="1:20">
      <c r="A320" s="17"/>
      <c r="B320" s="108"/>
      <c r="C320" s="109"/>
      <c r="D320" s="109"/>
      <c r="R320" s="4"/>
      <c r="S320" s="32"/>
      <c r="T320" s="29"/>
    </row>
    <row r="321" spans="1:20">
      <c r="A321" s="17"/>
      <c r="B321" s="108"/>
      <c r="C321" s="109"/>
      <c r="D321" s="109"/>
      <c r="R321" s="4"/>
      <c r="S321" s="32"/>
      <c r="T321" s="29"/>
    </row>
    <row r="322" spans="1:20">
      <c r="A322" s="17"/>
      <c r="B322" s="108"/>
      <c r="C322" s="109"/>
      <c r="D322" s="109"/>
      <c r="R322" s="4"/>
      <c r="S322" s="32"/>
      <c r="T322" s="29"/>
    </row>
    <row r="323" spans="1:20">
      <c r="A323" s="17"/>
      <c r="B323" s="108"/>
      <c r="C323" s="109"/>
      <c r="D323" s="109"/>
      <c r="R323" s="4"/>
      <c r="S323" s="32"/>
      <c r="T323" s="29"/>
    </row>
    <row r="324" spans="1:20">
      <c r="A324" s="17"/>
      <c r="B324" s="108"/>
      <c r="C324" s="109"/>
      <c r="D324" s="109"/>
      <c r="R324" s="4"/>
      <c r="S324" s="32"/>
      <c r="T324" s="29"/>
    </row>
    <row r="325" spans="1:20">
      <c r="A325" s="17"/>
      <c r="B325" s="108"/>
      <c r="C325" s="109"/>
      <c r="D325" s="109"/>
      <c r="R325" s="4"/>
      <c r="S325" s="32"/>
      <c r="T325" s="29"/>
    </row>
    <row r="326" spans="1:20">
      <c r="A326" s="17"/>
      <c r="B326" s="108"/>
      <c r="C326" s="109"/>
      <c r="D326" s="109"/>
      <c r="R326" s="4"/>
      <c r="S326" s="32"/>
      <c r="T326" s="29"/>
    </row>
    <row r="327" spans="1:20">
      <c r="A327" s="17"/>
      <c r="B327" s="108"/>
      <c r="C327" s="109"/>
      <c r="D327" s="109"/>
      <c r="R327" s="4"/>
      <c r="S327" s="32"/>
      <c r="T327" s="29"/>
    </row>
    <row r="328" spans="1:20">
      <c r="A328" s="17"/>
      <c r="B328" s="108"/>
      <c r="C328" s="109"/>
      <c r="D328" s="109"/>
      <c r="R328" s="4"/>
      <c r="S328" s="32"/>
      <c r="T328" s="29"/>
    </row>
    <row r="329" spans="1:20">
      <c r="A329" s="17"/>
      <c r="B329" s="108"/>
      <c r="C329" s="109"/>
      <c r="D329" s="109"/>
      <c r="R329" s="4"/>
      <c r="S329" s="32"/>
      <c r="T329" s="29"/>
    </row>
    <row r="330" spans="1:20">
      <c r="A330" s="17"/>
      <c r="B330" s="108"/>
      <c r="C330" s="109"/>
      <c r="D330" s="109"/>
      <c r="R330" s="4"/>
      <c r="S330" s="32"/>
      <c r="T330" s="29"/>
    </row>
    <row r="331" spans="1:20">
      <c r="A331" s="17"/>
      <c r="B331" s="108"/>
      <c r="C331" s="109"/>
      <c r="D331" s="109"/>
      <c r="R331" s="4"/>
      <c r="S331" s="32"/>
      <c r="T331" s="29"/>
    </row>
    <row r="332" spans="1:20">
      <c r="A332" s="17"/>
      <c r="B332" s="108"/>
      <c r="C332" s="109"/>
      <c r="D332" s="109"/>
      <c r="R332" s="4"/>
      <c r="S332" s="32"/>
      <c r="T332" s="29"/>
    </row>
    <row r="333" spans="1:20">
      <c r="A333" s="17"/>
      <c r="B333" s="108"/>
      <c r="C333" s="109"/>
      <c r="D333" s="109"/>
      <c r="R333" s="4"/>
      <c r="S333" s="32"/>
      <c r="T333" s="29"/>
    </row>
    <row r="334" spans="1:20">
      <c r="A334" s="17"/>
      <c r="B334" s="108"/>
      <c r="C334" s="109"/>
      <c r="D334" s="109"/>
      <c r="R334" s="4"/>
      <c r="S334" s="32"/>
      <c r="T334" s="29"/>
    </row>
    <row r="335" spans="1:20">
      <c r="A335" s="17"/>
      <c r="B335" s="108"/>
      <c r="C335" s="109"/>
      <c r="D335" s="109"/>
      <c r="R335" s="4"/>
      <c r="S335" s="32"/>
      <c r="T335" s="29"/>
    </row>
    <row r="336" spans="1:20">
      <c r="A336" s="17"/>
      <c r="B336" s="108"/>
      <c r="C336" s="109"/>
      <c r="D336" s="109"/>
      <c r="R336" s="4"/>
      <c r="S336" s="32"/>
      <c r="T336" s="29"/>
    </row>
    <row r="337" spans="1:20">
      <c r="A337" s="17"/>
      <c r="B337" s="108"/>
      <c r="C337" s="109"/>
      <c r="D337" s="109"/>
      <c r="R337" s="4"/>
      <c r="S337" s="32"/>
      <c r="T337" s="29"/>
    </row>
    <row r="338" spans="1:20">
      <c r="A338" s="17"/>
      <c r="B338" s="108"/>
      <c r="C338" s="109"/>
      <c r="D338" s="109"/>
      <c r="R338" s="4"/>
      <c r="S338" s="32"/>
      <c r="T338" s="29"/>
    </row>
    <row r="339" spans="1:20">
      <c r="A339" s="17"/>
      <c r="B339" s="108"/>
      <c r="C339" s="109"/>
      <c r="D339" s="109"/>
      <c r="R339" s="4"/>
      <c r="S339" s="32"/>
      <c r="T339" s="29"/>
    </row>
    <row r="340" spans="1:20">
      <c r="A340" s="17"/>
      <c r="B340" s="108"/>
      <c r="C340" s="109"/>
      <c r="D340" s="109"/>
      <c r="R340" s="4"/>
      <c r="S340" s="32"/>
      <c r="T340" s="29"/>
    </row>
    <row r="341" spans="1:20">
      <c r="A341" s="17"/>
      <c r="B341" s="108"/>
      <c r="C341" s="109"/>
      <c r="D341" s="109"/>
      <c r="R341" s="4"/>
      <c r="S341" s="32"/>
      <c r="T341" s="29"/>
    </row>
    <row r="342" spans="1:20">
      <c r="A342" s="17"/>
      <c r="B342" s="108"/>
      <c r="C342" s="109"/>
      <c r="D342" s="109"/>
      <c r="R342" s="4"/>
      <c r="S342" s="32"/>
      <c r="T342" s="29"/>
    </row>
    <row r="343" spans="1:20">
      <c r="A343" s="17"/>
      <c r="B343" s="108"/>
      <c r="C343" s="109"/>
      <c r="D343" s="109"/>
      <c r="R343" s="4"/>
      <c r="S343" s="32"/>
      <c r="T343" s="29"/>
    </row>
    <row r="344" spans="1:20">
      <c r="A344" s="17"/>
      <c r="B344" s="108"/>
      <c r="C344" s="109"/>
      <c r="D344" s="109"/>
      <c r="R344" s="4"/>
      <c r="S344" s="32"/>
      <c r="T344" s="29"/>
    </row>
    <row r="345" spans="1:20">
      <c r="A345" s="17"/>
      <c r="B345" s="108"/>
      <c r="C345" s="109"/>
      <c r="D345" s="109"/>
      <c r="R345" s="4"/>
      <c r="S345" s="32"/>
      <c r="T345" s="29"/>
    </row>
    <row r="346" spans="1:20">
      <c r="A346" s="17"/>
      <c r="B346" s="108"/>
      <c r="C346" s="109"/>
      <c r="D346" s="109"/>
      <c r="R346" s="4"/>
      <c r="S346" s="32"/>
      <c r="T346" s="29"/>
    </row>
    <row r="347" spans="1:20">
      <c r="A347" s="17"/>
      <c r="B347" s="108"/>
      <c r="C347" s="109"/>
      <c r="D347" s="109"/>
      <c r="R347" s="4"/>
      <c r="S347" s="32"/>
      <c r="T347" s="29"/>
    </row>
    <row r="348" spans="1:20">
      <c r="A348" s="17"/>
      <c r="B348" s="108"/>
      <c r="C348" s="109"/>
      <c r="D348" s="109"/>
      <c r="R348" s="4"/>
      <c r="S348" s="32"/>
      <c r="T348" s="29"/>
    </row>
    <row r="349" spans="1:20">
      <c r="A349" s="17"/>
      <c r="B349" s="108"/>
      <c r="C349" s="109"/>
      <c r="D349" s="109"/>
      <c r="R349" s="4"/>
      <c r="S349" s="32"/>
      <c r="T349" s="29"/>
    </row>
    <row r="350" spans="1:20">
      <c r="A350" s="17"/>
      <c r="B350" s="108"/>
      <c r="C350" s="109"/>
      <c r="D350" s="109"/>
      <c r="R350" s="4"/>
      <c r="S350" s="32"/>
      <c r="T350" s="29"/>
    </row>
    <row r="351" spans="1:20">
      <c r="A351" s="17"/>
      <c r="B351" s="108"/>
      <c r="C351" s="109"/>
      <c r="D351" s="109"/>
      <c r="R351" s="4"/>
      <c r="S351" s="32"/>
      <c r="T351" s="29"/>
    </row>
    <row r="352" spans="1:20">
      <c r="A352" s="17"/>
      <c r="B352" s="108"/>
      <c r="C352" s="109"/>
      <c r="D352" s="109"/>
      <c r="R352" s="4"/>
      <c r="S352" s="32"/>
      <c r="T352" s="29"/>
    </row>
    <row r="353" spans="1:20">
      <c r="A353" s="17"/>
      <c r="B353" s="108"/>
      <c r="C353" s="109"/>
      <c r="D353" s="109"/>
      <c r="R353" s="4"/>
      <c r="S353" s="32"/>
      <c r="T353" s="29"/>
    </row>
    <row r="354" spans="1:20">
      <c r="A354" s="17"/>
      <c r="B354" s="108"/>
      <c r="C354" s="109"/>
      <c r="D354" s="109"/>
      <c r="R354" s="4"/>
      <c r="S354" s="32"/>
      <c r="T354" s="29"/>
    </row>
    <row r="355" spans="1:20">
      <c r="A355" s="17"/>
      <c r="B355" s="108"/>
      <c r="C355" s="109"/>
      <c r="D355" s="109"/>
      <c r="R355" s="4"/>
      <c r="S355" s="32"/>
      <c r="T355" s="29"/>
    </row>
    <row r="356" spans="1:20">
      <c r="A356" s="17"/>
      <c r="B356" s="108"/>
      <c r="C356" s="109"/>
      <c r="D356" s="109"/>
      <c r="R356" s="4"/>
      <c r="S356" s="32"/>
      <c r="T356" s="29"/>
    </row>
    <row r="357" spans="1:20">
      <c r="A357" s="17"/>
      <c r="B357" s="108"/>
      <c r="C357" s="109"/>
      <c r="D357" s="109"/>
      <c r="R357" s="4"/>
      <c r="S357" s="32"/>
      <c r="T357" s="29"/>
    </row>
    <row r="358" spans="1:20">
      <c r="A358" s="17"/>
      <c r="B358" s="108"/>
      <c r="C358" s="109"/>
      <c r="D358" s="109"/>
      <c r="R358" s="4"/>
      <c r="S358" s="32"/>
      <c r="T358" s="29"/>
    </row>
    <row r="359" spans="1:20">
      <c r="A359" s="17"/>
      <c r="B359" s="108"/>
      <c r="C359" s="109"/>
      <c r="D359" s="109"/>
      <c r="R359" s="4"/>
      <c r="S359" s="32"/>
      <c r="T359" s="29"/>
    </row>
    <row r="360" spans="1:20">
      <c r="R360" s="4"/>
      <c r="S360" s="32"/>
      <c r="T360" s="29"/>
    </row>
    <row r="361" spans="1:20">
      <c r="R361" s="4"/>
      <c r="S361" s="32"/>
      <c r="T361" s="29"/>
    </row>
    <row r="362" spans="1:20">
      <c r="R362" s="4"/>
      <c r="S362" s="32"/>
      <c r="T362" s="29"/>
    </row>
    <row r="363" spans="1:20">
      <c r="R363" s="4"/>
      <c r="S363" s="32"/>
      <c r="T363" s="29"/>
    </row>
    <row r="364" spans="1:20">
      <c r="R364" s="4"/>
      <c r="S364" s="32"/>
      <c r="T364" s="29"/>
    </row>
    <row r="365" spans="1:20">
      <c r="R365" s="4"/>
      <c r="S365" s="32"/>
      <c r="T365" s="29"/>
    </row>
    <row r="366" spans="1:20">
      <c r="R366" s="4"/>
      <c r="S366" s="32"/>
    </row>
    <row r="367" spans="1:20">
      <c r="R367" s="4"/>
      <c r="S367" s="32"/>
    </row>
    <row r="368" spans="1:20">
      <c r="R368" s="4"/>
      <c r="S368" s="32"/>
    </row>
    <row r="369" spans="18:19">
      <c r="R369" s="4"/>
      <c r="S369" s="32"/>
    </row>
    <row r="370" spans="18:19">
      <c r="R370" s="4"/>
      <c r="S370" s="32"/>
    </row>
    <row r="371" spans="18:19">
      <c r="R371" s="4"/>
      <c r="S371" s="32"/>
    </row>
    <row r="372" spans="18:19">
      <c r="R372" s="4"/>
      <c r="S372" s="32"/>
    </row>
    <row r="373" spans="18:19">
      <c r="R373" s="4"/>
      <c r="S373" s="32"/>
    </row>
    <row r="374" spans="18:19">
      <c r="R374" s="4"/>
      <c r="S374" s="32"/>
    </row>
    <row r="375" spans="18:19">
      <c r="R375" s="4"/>
      <c r="S375" s="32"/>
    </row>
    <row r="376" spans="18:19">
      <c r="R376" s="4"/>
      <c r="S376" s="32"/>
    </row>
    <row r="377" spans="18:19">
      <c r="R377" s="4"/>
      <c r="S377" s="32"/>
    </row>
    <row r="378" spans="18:19">
      <c r="R378" s="4"/>
      <c r="S378" s="32"/>
    </row>
    <row r="379" spans="18:19">
      <c r="R379" s="4"/>
      <c r="S379" s="32"/>
    </row>
    <row r="380" spans="18:19">
      <c r="R380" s="4"/>
      <c r="S380" s="32"/>
    </row>
    <row r="381" spans="18:19">
      <c r="R381" s="4"/>
      <c r="S381" s="32"/>
    </row>
    <row r="382" spans="18:19">
      <c r="R382" s="4"/>
      <c r="S382" s="32"/>
    </row>
    <row r="383" spans="18:19">
      <c r="R383" s="4"/>
      <c r="S383" s="32"/>
    </row>
    <row r="384" spans="18:19">
      <c r="R384" s="4"/>
      <c r="S384" s="32"/>
    </row>
    <row r="385" spans="18:19">
      <c r="R385" s="4"/>
      <c r="S385" s="32"/>
    </row>
    <row r="386" spans="18:19">
      <c r="R386" s="4"/>
      <c r="S386" s="32"/>
    </row>
    <row r="387" spans="18:19">
      <c r="R387" s="4"/>
      <c r="S387" s="32"/>
    </row>
    <row r="388" spans="18:19">
      <c r="R388" s="4"/>
      <c r="S388" s="32"/>
    </row>
    <row r="389" spans="18:19">
      <c r="R389" s="4"/>
      <c r="S389" s="32"/>
    </row>
    <row r="390" spans="18:19">
      <c r="R390" s="4"/>
      <c r="S390" s="32"/>
    </row>
    <row r="391" spans="18:19">
      <c r="R391" s="4"/>
      <c r="S391" s="32"/>
    </row>
    <row r="392" spans="18:19">
      <c r="R392" s="4"/>
      <c r="S392" s="32"/>
    </row>
    <row r="393" spans="18:19">
      <c r="R393" s="4"/>
    </row>
    <row r="394" spans="18:19">
      <c r="R394" s="4"/>
    </row>
    <row r="395" spans="18:19">
      <c r="R395" s="4"/>
    </row>
    <row r="396" spans="18:19">
      <c r="R396" s="4"/>
    </row>
    <row r="397" spans="18:19">
      <c r="R397" s="4"/>
    </row>
    <row r="398" spans="18:19">
      <c r="R398" s="4"/>
    </row>
    <row r="399" spans="18:19">
      <c r="R399" s="4"/>
    </row>
    <row r="400" spans="18:19">
      <c r="R400" s="4"/>
    </row>
    <row r="401" spans="18:18">
      <c r="R401" s="4"/>
    </row>
    <row r="402" spans="18:18">
      <c r="R402" s="4"/>
    </row>
    <row r="403" spans="18:18">
      <c r="R403" s="4"/>
    </row>
    <row r="404" spans="18:18">
      <c r="R404" s="4"/>
    </row>
    <row r="405" spans="18:18">
      <c r="R405" s="4"/>
    </row>
    <row r="406" spans="18:18">
      <c r="R406" s="4"/>
    </row>
    <row r="407" spans="18:18">
      <c r="R407" s="4"/>
    </row>
    <row r="408" spans="18:18">
      <c r="R408" s="4"/>
    </row>
    <row r="409" spans="18:18">
      <c r="R409" s="4"/>
    </row>
    <row r="410" spans="18:18">
      <c r="R410" s="4"/>
    </row>
    <row r="411" spans="18:18">
      <c r="R411" s="4"/>
    </row>
    <row r="412" spans="18:18">
      <c r="R412" s="4"/>
    </row>
    <row r="413" spans="18:18">
      <c r="R413" s="4"/>
    </row>
    <row r="414" spans="18:18">
      <c r="R414" s="4"/>
    </row>
    <row r="415" spans="18:18">
      <c r="R415" s="4"/>
    </row>
    <row r="416" spans="18:18">
      <c r="R416" s="4"/>
    </row>
    <row r="417" spans="18:18">
      <c r="R417" s="4"/>
    </row>
    <row r="418" spans="18:18">
      <c r="R418" s="4"/>
    </row>
    <row r="419" spans="18:18">
      <c r="R419" s="4"/>
    </row>
    <row r="420" spans="18:18">
      <c r="R420" s="4"/>
    </row>
    <row r="421" spans="18:18">
      <c r="R421" s="4"/>
    </row>
    <row r="422" spans="18:18">
      <c r="R422" s="4"/>
    </row>
    <row r="423" spans="18:18">
      <c r="R423" s="4"/>
    </row>
    <row r="424" spans="18:18">
      <c r="R424" s="4"/>
    </row>
    <row r="425" spans="18:18">
      <c r="R425" s="4"/>
    </row>
    <row r="426" spans="18:18">
      <c r="R426" s="4"/>
    </row>
    <row r="427" spans="18:18">
      <c r="R427" s="4"/>
    </row>
    <row r="428" spans="18:18">
      <c r="R428" s="4"/>
    </row>
    <row r="429" spans="18:18">
      <c r="R429" s="4"/>
    </row>
    <row r="430" spans="18:18">
      <c r="R430" s="4"/>
    </row>
    <row r="431" spans="18:18">
      <c r="R431" s="4"/>
    </row>
    <row r="432" spans="18:18">
      <c r="R432" s="4"/>
    </row>
    <row r="433" spans="18:18">
      <c r="R433" s="4"/>
    </row>
    <row r="434" spans="18:18">
      <c r="R434" s="4"/>
    </row>
    <row r="435" spans="18:18">
      <c r="R435" s="4"/>
    </row>
    <row r="436" spans="18:18">
      <c r="R436" s="4"/>
    </row>
    <row r="437" spans="18:18">
      <c r="R437" s="4"/>
    </row>
    <row r="438" spans="18:18">
      <c r="R438" s="4"/>
    </row>
    <row r="439" spans="18:18">
      <c r="R439" s="4"/>
    </row>
    <row r="440" spans="18:18">
      <c r="R440" s="4"/>
    </row>
    <row r="441" spans="18:18">
      <c r="R441" s="4"/>
    </row>
    <row r="442" spans="18:18">
      <c r="R442" s="4"/>
    </row>
    <row r="443" spans="18:18">
      <c r="R443" s="4"/>
    </row>
    <row r="444" spans="18:18">
      <c r="R444" s="4"/>
    </row>
    <row r="445" spans="18:18">
      <c r="R445" s="4"/>
    </row>
    <row r="446" spans="18:18">
      <c r="R446" s="4"/>
    </row>
    <row r="447" spans="18:18">
      <c r="R447" s="4"/>
    </row>
    <row r="448" spans="18:18">
      <c r="R448" s="4"/>
    </row>
    <row r="449" spans="18:18">
      <c r="R449" s="4"/>
    </row>
    <row r="450" spans="18:18">
      <c r="R450" s="4"/>
    </row>
    <row r="451" spans="18:18">
      <c r="R451" s="4"/>
    </row>
    <row r="452" spans="18:18">
      <c r="R452" s="4"/>
    </row>
    <row r="453" spans="18:18">
      <c r="R453" s="4"/>
    </row>
    <row r="454" spans="18:18">
      <c r="R454" s="4"/>
    </row>
    <row r="455" spans="18:18">
      <c r="R455" s="4"/>
    </row>
    <row r="456" spans="18:18">
      <c r="R456" s="4"/>
    </row>
    <row r="457" spans="18:18">
      <c r="R457" s="4"/>
    </row>
    <row r="458" spans="18:18">
      <c r="R458" s="4"/>
    </row>
    <row r="459" spans="18:18">
      <c r="R459" s="4"/>
    </row>
    <row r="460" spans="18:18">
      <c r="R460" s="4"/>
    </row>
    <row r="461" spans="18:18">
      <c r="R461" s="4"/>
    </row>
    <row r="462" spans="18:18">
      <c r="R462" s="4"/>
    </row>
    <row r="463" spans="18:18">
      <c r="R463" s="4"/>
    </row>
    <row r="464" spans="18:18">
      <c r="R464" s="4"/>
    </row>
    <row r="465" spans="18:18">
      <c r="R465" s="4"/>
    </row>
    <row r="466" spans="18:18">
      <c r="R466" s="4"/>
    </row>
    <row r="467" spans="18:18">
      <c r="R467" s="4"/>
    </row>
    <row r="468" spans="18:18">
      <c r="R468" s="4"/>
    </row>
    <row r="469" spans="18:18">
      <c r="R469" s="4"/>
    </row>
    <row r="470" spans="18:18">
      <c r="R470" s="4"/>
    </row>
    <row r="471" spans="18:18">
      <c r="R471" s="4"/>
    </row>
    <row r="472" spans="18:18">
      <c r="R472" s="4"/>
    </row>
    <row r="473" spans="18:18">
      <c r="R473" s="4"/>
    </row>
    <row r="474" spans="18:18">
      <c r="R474" s="4"/>
    </row>
    <row r="475" spans="18:18">
      <c r="R475" s="4"/>
    </row>
    <row r="476" spans="18:18">
      <c r="R476" s="4"/>
    </row>
    <row r="477" spans="18:18">
      <c r="R477" s="4"/>
    </row>
    <row r="478" spans="18:18">
      <c r="R478" s="4"/>
    </row>
    <row r="479" spans="18:18">
      <c r="R479" s="4"/>
    </row>
    <row r="480" spans="18:18">
      <c r="R480" s="4"/>
    </row>
    <row r="481" spans="18:18">
      <c r="R481" s="4"/>
    </row>
    <row r="482" spans="18:18">
      <c r="R482" s="4"/>
    </row>
    <row r="483" spans="18:18">
      <c r="R483" s="4"/>
    </row>
    <row r="484" spans="18:18">
      <c r="R484" s="4"/>
    </row>
    <row r="485" spans="18:18">
      <c r="R485" s="4"/>
    </row>
    <row r="486" spans="18:18">
      <c r="R486" s="4"/>
    </row>
    <row r="487" spans="18:18">
      <c r="R487" s="4"/>
    </row>
    <row r="488" spans="18:18">
      <c r="R488" s="4"/>
    </row>
    <row r="489" spans="18:18">
      <c r="R489" s="4"/>
    </row>
    <row r="490" spans="18:18">
      <c r="R490" s="4"/>
    </row>
    <row r="491" spans="18:18">
      <c r="R491" s="4"/>
    </row>
    <row r="492" spans="18:18">
      <c r="R492" s="4"/>
    </row>
    <row r="493" spans="18:18">
      <c r="R493" s="4"/>
    </row>
    <row r="494" spans="18:18">
      <c r="R494" s="4"/>
    </row>
    <row r="495" spans="18:18">
      <c r="R495" s="4"/>
    </row>
    <row r="496" spans="18:18">
      <c r="R496" s="4"/>
    </row>
    <row r="497" spans="18:18">
      <c r="R497" s="4"/>
    </row>
    <row r="498" spans="18:18">
      <c r="R498" s="4"/>
    </row>
    <row r="499" spans="18:18">
      <c r="R499" s="4"/>
    </row>
    <row r="500" spans="18:18">
      <c r="R500" s="4"/>
    </row>
    <row r="501" spans="18:18">
      <c r="R501" s="4"/>
    </row>
    <row r="502" spans="18:18">
      <c r="R502" s="4"/>
    </row>
    <row r="503" spans="18:18">
      <c r="R503" s="4"/>
    </row>
    <row r="504" spans="18:18">
      <c r="R504" s="4"/>
    </row>
    <row r="505" spans="18:18">
      <c r="R505" s="4"/>
    </row>
    <row r="506" spans="18:18">
      <c r="R506" s="4"/>
    </row>
    <row r="507" spans="18:18">
      <c r="R507" s="4"/>
    </row>
    <row r="508" spans="18:18">
      <c r="R508" s="4"/>
    </row>
    <row r="509" spans="18:18">
      <c r="R509" s="4"/>
    </row>
    <row r="510" spans="18:18">
      <c r="R510" s="4"/>
    </row>
    <row r="511" spans="18:18">
      <c r="R511" s="4"/>
    </row>
    <row r="512" spans="18:18">
      <c r="R512" s="4"/>
    </row>
    <row r="513" spans="18:18">
      <c r="R513" s="4"/>
    </row>
    <row r="514" spans="18:18">
      <c r="R514" s="4"/>
    </row>
    <row r="515" spans="18:18">
      <c r="R515" s="4"/>
    </row>
    <row r="516" spans="18:18">
      <c r="R516" s="4"/>
    </row>
    <row r="517" spans="18:18">
      <c r="R517" s="4"/>
    </row>
    <row r="518" spans="18:18">
      <c r="R518" s="4"/>
    </row>
    <row r="519" spans="18:18">
      <c r="R519" s="4"/>
    </row>
    <row r="520" spans="18:18">
      <c r="R520" s="4"/>
    </row>
    <row r="521" spans="18:18">
      <c r="R521" s="4"/>
    </row>
    <row r="522" spans="18:18">
      <c r="R522" s="4"/>
    </row>
    <row r="523" spans="18:18">
      <c r="R523" s="4"/>
    </row>
    <row r="524" spans="18:18">
      <c r="R524" s="4"/>
    </row>
    <row r="525" spans="18:18">
      <c r="R525" s="4"/>
    </row>
    <row r="526" spans="18:18">
      <c r="R526" s="4"/>
    </row>
    <row r="527" spans="18:18">
      <c r="R527" s="4"/>
    </row>
    <row r="528" spans="18:18">
      <c r="R528" s="4"/>
    </row>
    <row r="529" spans="18:18">
      <c r="R529" s="4"/>
    </row>
    <row r="530" spans="18:18">
      <c r="R530" s="4"/>
    </row>
    <row r="531" spans="18:18">
      <c r="R531" s="4"/>
    </row>
    <row r="532" spans="18:18">
      <c r="R532" s="4"/>
    </row>
    <row r="533" spans="18:18">
      <c r="R533" s="4"/>
    </row>
    <row r="534" spans="18:18">
      <c r="R534" s="4"/>
    </row>
    <row r="535" spans="18:18">
      <c r="R535" s="4"/>
    </row>
    <row r="536" spans="18:18">
      <c r="R536" s="4"/>
    </row>
    <row r="537" spans="18:18">
      <c r="R537" s="4"/>
    </row>
    <row r="538" spans="18:18">
      <c r="R538" s="4"/>
    </row>
    <row r="539" spans="18:18">
      <c r="R539" s="4"/>
    </row>
    <row r="540" spans="18:18">
      <c r="R540" s="4"/>
    </row>
    <row r="541" spans="18:18">
      <c r="R541" s="4"/>
    </row>
    <row r="542" spans="18:18">
      <c r="R542" s="4"/>
    </row>
    <row r="543" spans="18:18">
      <c r="R543" s="4"/>
    </row>
    <row r="544" spans="18:18">
      <c r="R544" s="4"/>
    </row>
    <row r="545" spans="18:18">
      <c r="R545" s="4"/>
    </row>
    <row r="546" spans="18:18">
      <c r="R546" s="4"/>
    </row>
    <row r="547" spans="18:18">
      <c r="R547" s="4"/>
    </row>
    <row r="548" spans="18:18">
      <c r="R548" s="4"/>
    </row>
    <row r="549" spans="18:18">
      <c r="R549" s="4"/>
    </row>
    <row r="550" spans="18:18">
      <c r="R550" s="4"/>
    </row>
    <row r="551" spans="18:18">
      <c r="R551" s="4"/>
    </row>
    <row r="552" spans="18:18">
      <c r="R552" s="4"/>
    </row>
    <row r="553" spans="18:18">
      <c r="R553" s="4"/>
    </row>
    <row r="554" spans="18:18">
      <c r="R554" s="4"/>
    </row>
    <row r="555" spans="18:18">
      <c r="R555" s="4"/>
    </row>
    <row r="556" spans="18:18">
      <c r="R556" s="4"/>
    </row>
    <row r="557" spans="18:18">
      <c r="R557" s="4"/>
    </row>
    <row r="558" spans="18:18">
      <c r="R558" s="4"/>
    </row>
    <row r="559" spans="18:18">
      <c r="R559" s="4"/>
    </row>
    <row r="560" spans="18:18">
      <c r="R560" s="4"/>
    </row>
    <row r="561" spans="18:18">
      <c r="R561" s="4"/>
    </row>
    <row r="562" spans="18:18">
      <c r="R562" s="4"/>
    </row>
    <row r="563" spans="18:18">
      <c r="R563" s="4"/>
    </row>
    <row r="564" spans="18:18">
      <c r="R564" s="4"/>
    </row>
    <row r="565" spans="18:18">
      <c r="R565" s="4"/>
    </row>
    <row r="566" spans="18:18">
      <c r="R566" s="4"/>
    </row>
    <row r="567" spans="18:18">
      <c r="R567" s="4"/>
    </row>
    <row r="568" spans="18:18">
      <c r="R568" s="4"/>
    </row>
    <row r="569" spans="18:18">
      <c r="R569" s="4"/>
    </row>
    <row r="570" spans="18:18">
      <c r="R570" s="4"/>
    </row>
    <row r="571" spans="18:18">
      <c r="R571" s="4"/>
    </row>
    <row r="572" spans="18:18">
      <c r="R572" s="4"/>
    </row>
    <row r="573" spans="18:18">
      <c r="R573" s="4"/>
    </row>
    <row r="574" spans="18:18">
      <c r="R574" s="4"/>
    </row>
    <row r="575" spans="18:18">
      <c r="R575" s="4"/>
    </row>
    <row r="576" spans="18:18">
      <c r="R576" s="4"/>
    </row>
    <row r="577" spans="18:18">
      <c r="R577" s="4"/>
    </row>
    <row r="578" spans="18:18">
      <c r="R578" s="4"/>
    </row>
    <row r="579" spans="18:18">
      <c r="R579" s="4"/>
    </row>
    <row r="580" spans="18:18">
      <c r="R580" s="4"/>
    </row>
    <row r="581" spans="18:18">
      <c r="R581" s="4"/>
    </row>
    <row r="582" spans="18:18">
      <c r="R582" s="4"/>
    </row>
    <row r="583" spans="18:18">
      <c r="R583" s="4"/>
    </row>
    <row r="584" spans="18:18">
      <c r="R584" s="4"/>
    </row>
    <row r="585" spans="18:18">
      <c r="R585" s="4"/>
    </row>
    <row r="586" spans="18:18">
      <c r="R586" s="4"/>
    </row>
    <row r="587" spans="18:18">
      <c r="R587" s="4"/>
    </row>
    <row r="588" spans="18:18">
      <c r="R588" s="4"/>
    </row>
    <row r="589" spans="18:18">
      <c r="R589" s="4"/>
    </row>
    <row r="590" spans="18:18">
      <c r="R590" s="4"/>
    </row>
    <row r="591" spans="18:18">
      <c r="R591" s="4"/>
    </row>
    <row r="592" spans="18:18">
      <c r="R592" s="4"/>
    </row>
    <row r="593" spans="18:18">
      <c r="R593" s="4"/>
    </row>
    <row r="594" spans="18:18">
      <c r="R594" s="4"/>
    </row>
    <row r="595" spans="18:18">
      <c r="R595" s="4"/>
    </row>
    <row r="596" spans="18:18">
      <c r="R596" s="4"/>
    </row>
    <row r="597" spans="18:18">
      <c r="R597" s="4"/>
    </row>
    <row r="598" spans="18:18">
      <c r="R598" s="4"/>
    </row>
    <row r="599" spans="18:18">
      <c r="R599" s="4"/>
    </row>
    <row r="600" spans="18:18">
      <c r="R600" s="4"/>
    </row>
    <row r="601" spans="18:18">
      <c r="R601" s="4"/>
    </row>
    <row r="602" spans="18:18">
      <c r="R602" s="4"/>
    </row>
    <row r="603" spans="18:18">
      <c r="R603" s="4"/>
    </row>
    <row r="604" spans="18:18">
      <c r="R604" s="4"/>
    </row>
    <row r="605" spans="18:18">
      <c r="R605" s="4"/>
    </row>
    <row r="606" spans="18:18">
      <c r="R606" s="4"/>
    </row>
    <row r="607" spans="18:18">
      <c r="R607" s="4"/>
    </row>
    <row r="608" spans="18:18">
      <c r="R608" s="4"/>
    </row>
    <row r="609" spans="18:18">
      <c r="R609" s="4"/>
    </row>
    <row r="610" spans="18:18">
      <c r="R610" s="4"/>
    </row>
    <row r="611" spans="18:18">
      <c r="R611" s="4"/>
    </row>
    <row r="612" spans="18:18">
      <c r="R612" s="4"/>
    </row>
    <row r="613" spans="18:18">
      <c r="R613" s="4"/>
    </row>
    <row r="614" spans="18:18">
      <c r="R614" s="4"/>
    </row>
    <row r="615" spans="18:18">
      <c r="R615" s="4"/>
    </row>
    <row r="616" spans="18:18">
      <c r="R616" s="4"/>
    </row>
    <row r="617" spans="18:18">
      <c r="R617" s="4"/>
    </row>
    <row r="618" spans="18:18">
      <c r="R618" s="4"/>
    </row>
    <row r="619" spans="18:18">
      <c r="R619" s="4"/>
    </row>
    <row r="620" spans="18:18">
      <c r="R620" s="4"/>
    </row>
    <row r="621" spans="18:18">
      <c r="R621" s="4"/>
    </row>
    <row r="622" spans="18:18">
      <c r="R622" s="4"/>
    </row>
    <row r="623" spans="18:18">
      <c r="R623" s="4"/>
    </row>
    <row r="624" spans="18:18">
      <c r="R624" s="4"/>
    </row>
    <row r="625" spans="18:18">
      <c r="R625" s="4"/>
    </row>
    <row r="626" spans="18:18">
      <c r="R626" s="4"/>
    </row>
    <row r="627" spans="18:18">
      <c r="R627" s="4"/>
    </row>
    <row r="628" spans="18:18">
      <c r="R628" s="4"/>
    </row>
    <row r="629" spans="18:18">
      <c r="R629" s="4"/>
    </row>
    <row r="630" spans="18:18">
      <c r="R630" s="4"/>
    </row>
    <row r="631" spans="18:18">
      <c r="R631" s="4"/>
    </row>
    <row r="632" spans="18:18">
      <c r="R632" s="4"/>
    </row>
    <row r="633" spans="18:18">
      <c r="R633" s="4"/>
    </row>
    <row r="634" spans="18:18">
      <c r="R634" s="4"/>
    </row>
    <row r="635" spans="18:18">
      <c r="R635" s="4"/>
    </row>
    <row r="636" spans="18:18">
      <c r="R636" s="4"/>
    </row>
    <row r="637" spans="18:18">
      <c r="R637" s="4"/>
    </row>
    <row r="638" spans="18:18">
      <c r="R638" s="4"/>
    </row>
    <row r="639" spans="18:18">
      <c r="R639" s="4"/>
    </row>
    <row r="640" spans="18:18">
      <c r="R640" s="4"/>
    </row>
    <row r="641" spans="18:18">
      <c r="R641" s="4"/>
    </row>
    <row r="642" spans="18:18">
      <c r="R642" s="4"/>
    </row>
    <row r="643" spans="18:18">
      <c r="R643" s="4"/>
    </row>
    <row r="644" spans="18:18">
      <c r="R644" s="4"/>
    </row>
    <row r="645" spans="18:18">
      <c r="R645" s="4"/>
    </row>
    <row r="646" spans="18:18">
      <c r="R646" s="4"/>
    </row>
    <row r="647" spans="18:18">
      <c r="R647" s="4"/>
    </row>
    <row r="648" spans="18:18">
      <c r="R648" s="4"/>
    </row>
    <row r="649" spans="18:18">
      <c r="R649" s="4"/>
    </row>
    <row r="650" spans="18:18">
      <c r="R650" s="4"/>
    </row>
    <row r="651" spans="18:18">
      <c r="R651" s="4"/>
    </row>
    <row r="652" spans="18:18">
      <c r="R652" s="4"/>
    </row>
    <row r="653" spans="18:18">
      <c r="R653" s="4"/>
    </row>
    <row r="654" spans="18:18">
      <c r="R654" s="4"/>
    </row>
    <row r="655" spans="18:18">
      <c r="R655" s="4"/>
    </row>
    <row r="656" spans="18:18">
      <c r="R656" s="4"/>
    </row>
    <row r="657" spans="18:18">
      <c r="R657" s="4"/>
    </row>
    <row r="658" spans="18:18">
      <c r="R658" s="4"/>
    </row>
    <row r="659" spans="18:18">
      <c r="R659" s="4"/>
    </row>
    <row r="660" spans="18:18">
      <c r="R660" s="4"/>
    </row>
    <row r="661" spans="18:18">
      <c r="R661" s="4"/>
    </row>
    <row r="662" spans="18:18">
      <c r="R662" s="4"/>
    </row>
    <row r="663" spans="18:18">
      <c r="R663" s="4"/>
    </row>
    <row r="664" spans="18:18">
      <c r="R664" s="4"/>
    </row>
    <row r="665" spans="18:18">
      <c r="R665" s="4"/>
    </row>
    <row r="666" spans="18:18">
      <c r="R666" s="4"/>
    </row>
    <row r="667" spans="18:18">
      <c r="R667" s="4"/>
    </row>
    <row r="668" spans="18:18">
      <c r="R668" s="4"/>
    </row>
    <row r="669" spans="18:18">
      <c r="R669" s="4"/>
    </row>
    <row r="670" spans="18:18">
      <c r="R670" s="4"/>
    </row>
    <row r="671" spans="18:18">
      <c r="R671" s="4"/>
    </row>
    <row r="672" spans="18:18">
      <c r="R672" s="4"/>
    </row>
    <row r="673" spans="1:18">
      <c r="R673" s="4"/>
    </row>
    <row r="674" spans="1:18">
      <c r="R674" s="4"/>
    </row>
    <row r="675" spans="1:18">
      <c r="R675" s="4"/>
    </row>
    <row r="676" spans="1:18">
      <c r="R676" s="4"/>
    </row>
    <row r="677" spans="1:18">
      <c r="R677" s="4"/>
    </row>
    <row r="678" spans="1:18">
      <c r="R678" s="4"/>
    </row>
    <row r="679" spans="1:18">
      <c r="R679" s="4"/>
    </row>
    <row r="680" spans="1:18">
      <c r="R680" s="4"/>
    </row>
    <row r="681" spans="1:18">
      <c r="R681" s="4"/>
    </row>
    <row r="682" spans="1:18">
      <c r="R682" s="4"/>
    </row>
    <row r="683" spans="1:18">
      <c r="R683" s="4"/>
    </row>
    <row r="684" spans="1:18">
      <c r="R684" s="4"/>
    </row>
    <row r="685" spans="1:18">
      <c r="A685" s="17"/>
      <c r="R685" s="4"/>
    </row>
    <row r="686" spans="1:18">
      <c r="A686" s="17"/>
      <c r="R686" s="4"/>
    </row>
    <row r="687" spans="1:18">
      <c r="A687" s="17"/>
      <c r="R687" s="4"/>
    </row>
    <row r="688" spans="1:18">
      <c r="A688" s="17"/>
      <c r="R688" s="4"/>
    </row>
    <row r="689" spans="1:18">
      <c r="A689" s="17"/>
      <c r="R689" s="4"/>
    </row>
    <row r="690" spans="1:18">
      <c r="A690" s="17"/>
      <c r="R690" s="4"/>
    </row>
    <row r="691" spans="1:18">
      <c r="A691" s="17"/>
      <c r="R691" s="4"/>
    </row>
    <row r="692" spans="1:18">
      <c r="A692" s="17"/>
      <c r="R692" s="4"/>
    </row>
    <row r="693" spans="1:18">
      <c r="A693" s="17"/>
      <c r="R693" s="4"/>
    </row>
    <row r="694" spans="1:18">
      <c r="A694" s="17"/>
      <c r="R694" s="4"/>
    </row>
    <row r="695" spans="1:18">
      <c r="A695" s="17"/>
      <c r="R695" s="4"/>
    </row>
    <row r="696" spans="1:18">
      <c r="A696" s="17"/>
      <c r="R696" s="4"/>
    </row>
    <row r="697" spans="1:18">
      <c r="A697" s="17"/>
      <c r="R697" s="4"/>
    </row>
    <row r="698" spans="1:18">
      <c r="A698" s="17"/>
      <c r="R698" s="4"/>
    </row>
    <row r="699" spans="1:18">
      <c r="A699" s="17"/>
      <c r="R699" s="4"/>
    </row>
    <row r="700" spans="1:18">
      <c r="A700" s="17"/>
      <c r="R700" s="4"/>
    </row>
    <row r="701" spans="1:18">
      <c r="A701" s="17"/>
      <c r="R701" s="4"/>
    </row>
    <row r="702" spans="1:18">
      <c r="A702" s="17"/>
      <c r="R702" s="4"/>
    </row>
    <row r="703" spans="1:18">
      <c r="A703" s="17"/>
      <c r="R703" s="4"/>
    </row>
    <row r="704" spans="1:18">
      <c r="A704" s="17"/>
      <c r="R704" s="4"/>
    </row>
    <row r="705" spans="1:18">
      <c r="A705" s="17"/>
      <c r="R705" s="4"/>
    </row>
    <row r="706" spans="1:18">
      <c r="A706" s="17"/>
      <c r="R706" s="4"/>
    </row>
    <row r="707" spans="1:18">
      <c r="A707" s="17"/>
      <c r="R707" s="4"/>
    </row>
    <row r="708" spans="1:18">
      <c r="A708" s="17"/>
      <c r="R708" s="4"/>
    </row>
    <row r="709" spans="1:18">
      <c r="A709" s="17"/>
      <c r="R709" s="4"/>
    </row>
    <row r="710" spans="1:18">
      <c r="A710" s="17"/>
      <c r="R710" s="4"/>
    </row>
    <row r="711" spans="1:18">
      <c r="A711" s="17"/>
      <c r="R711" s="4"/>
    </row>
    <row r="712" spans="1:18">
      <c r="A712" s="17"/>
      <c r="R712" s="4"/>
    </row>
    <row r="713" spans="1:18">
      <c r="A713" s="17"/>
      <c r="R713" s="4"/>
    </row>
    <row r="714" spans="1:18">
      <c r="A714" s="17"/>
      <c r="R714" s="4"/>
    </row>
    <row r="715" spans="1:18">
      <c r="A715" s="17"/>
      <c r="R715" s="4"/>
    </row>
    <row r="716" spans="1:18">
      <c r="A716" s="17"/>
      <c r="R716" s="4"/>
    </row>
    <row r="717" spans="1:18">
      <c r="A717" s="17"/>
      <c r="R717" s="4"/>
    </row>
    <row r="718" spans="1:18">
      <c r="A718" s="17"/>
      <c r="R718" s="4"/>
    </row>
    <row r="719" spans="1:18">
      <c r="A719" s="17"/>
      <c r="R719" s="4"/>
    </row>
    <row r="720" spans="1:18">
      <c r="A720" s="17"/>
      <c r="R720" s="4"/>
    </row>
    <row r="721" spans="1:18">
      <c r="A721" s="17"/>
      <c r="R721" s="4"/>
    </row>
    <row r="722" spans="1:18">
      <c r="A722" s="17"/>
      <c r="R722" s="4"/>
    </row>
    <row r="723" spans="1:18">
      <c r="A723" s="17"/>
      <c r="R723" s="4"/>
    </row>
    <row r="724" spans="1:18">
      <c r="A724" s="17"/>
      <c r="R724" s="4"/>
    </row>
    <row r="725" spans="1:18">
      <c r="A725" s="17"/>
      <c r="R725" s="4"/>
    </row>
    <row r="726" spans="1:18">
      <c r="A726" s="17"/>
      <c r="R726" s="4"/>
    </row>
    <row r="727" spans="1:18">
      <c r="A727" s="17"/>
      <c r="R727" s="4"/>
    </row>
    <row r="728" spans="1:18">
      <c r="A728" s="17"/>
      <c r="R728" s="4"/>
    </row>
    <row r="729" spans="1:18">
      <c r="A729" s="17"/>
      <c r="R729" s="4"/>
    </row>
    <row r="730" spans="1:18">
      <c r="A730" s="17"/>
      <c r="R730" s="4"/>
    </row>
    <row r="731" spans="1:18">
      <c r="A731" s="17"/>
      <c r="R731" s="4"/>
    </row>
    <row r="732" spans="1:18">
      <c r="A732" s="17"/>
      <c r="R732" s="4"/>
    </row>
    <row r="733" spans="1:18">
      <c r="A733" s="17"/>
      <c r="R733" s="4"/>
    </row>
    <row r="734" spans="1:18">
      <c r="A734" s="17"/>
      <c r="R734" s="4"/>
    </row>
    <row r="735" spans="1:18">
      <c r="A735" s="17"/>
      <c r="R735" s="4"/>
    </row>
    <row r="736" spans="1:18">
      <c r="A736" s="17"/>
      <c r="R736" s="4"/>
    </row>
    <row r="737" spans="1:18">
      <c r="A737" s="17"/>
      <c r="R737" s="4"/>
    </row>
    <row r="738" spans="1:18">
      <c r="A738" s="17"/>
      <c r="R738" s="4"/>
    </row>
    <row r="739" spans="1:18">
      <c r="A739" s="17"/>
      <c r="R739" s="4"/>
    </row>
    <row r="740" spans="1:18">
      <c r="A740" s="17"/>
      <c r="R740" s="4"/>
    </row>
    <row r="741" spans="1:18">
      <c r="A741" s="17"/>
      <c r="R741" s="4"/>
    </row>
    <row r="742" spans="1:18">
      <c r="A742" s="17"/>
      <c r="R742" s="4"/>
    </row>
    <row r="743" spans="1:18">
      <c r="A743" s="17"/>
      <c r="R743" s="4"/>
    </row>
    <row r="744" spans="1:18">
      <c r="A744" s="17"/>
      <c r="R744" s="4"/>
    </row>
    <row r="745" spans="1:18">
      <c r="A745" s="17"/>
      <c r="R745" s="4"/>
    </row>
    <row r="746" spans="1:18">
      <c r="A746" s="17"/>
      <c r="R746" s="4"/>
    </row>
    <row r="747" spans="1:18">
      <c r="A747" s="17"/>
      <c r="R747" s="4"/>
    </row>
    <row r="748" spans="1:18">
      <c r="A748" s="17"/>
      <c r="R748" s="4"/>
    </row>
    <row r="749" spans="1:18">
      <c r="A749" s="17"/>
      <c r="R749" s="4"/>
    </row>
    <row r="750" spans="1:18">
      <c r="A750" s="17"/>
      <c r="R750" s="4"/>
    </row>
    <row r="751" spans="1:18">
      <c r="A751" s="17"/>
      <c r="R751" s="4"/>
    </row>
    <row r="752" spans="1:18">
      <c r="A752" s="17"/>
      <c r="R752" s="4"/>
    </row>
    <row r="753" spans="1:18">
      <c r="A753" s="17"/>
      <c r="R753" s="4"/>
    </row>
    <row r="754" spans="1:18">
      <c r="A754" s="17"/>
      <c r="R754" s="4"/>
    </row>
    <row r="755" spans="1:18">
      <c r="A755" s="17"/>
      <c r="R755" s="4"/>
    </row>
    <row r="756" spans="1:18">
      <c r="A756" s="17"/>
      <c r="R756" s="4"/>
    </row>
    <row r="757" spans="1:18">
      <c r="A757" s="17"/>
      <c r="R757" s="4"/>
    </row>
    <row r="758" spans="1:18">
      <c r="A758" s="17"/>
      <c r="R758" s="4"/>
    </row>
    <row r="759" spans="1:18">
      <c r="A759" s="17"/>
      <c r="R759" s="4"/>
    </row>
    <row r="760" spans="1:18">
      <c r="A760" s="17"/>
      <c r="R760" s="4"/>
    </row>
    <row r="761" spans="1:18">
      <c r="A761" s="17"/>
      <c r="R761" s="4"/>
    </row>
    <row r="762" spans="1:18">
      <c r="A762" s="17"/>
      <c r="R762" s="4"/>
    </row>
    <row r="763" spans="1:18">
      <c r="A763" s="17"/>
      <c r="R763" s="4"/>
    </row>
    <row r="764" spans="1:18">
      <c r="A764" s="17"/>
      <c r="R764" s="4"/>
    </row>
    <row r="765" spans="1:18">
      <c r="A765" s="17"/>
      <c r="R765" s="4"/>
    </row>
    <row r="766" spans="1:18">
      <c r="A766" s="17"/>
      <c r="R766" s="4"/>
    </row>
    <row r="767" spans="1:18">
      <c r="A767" s="17"/>
      <c r="R767" s="4"/>
    </row>
    <row r="768" spans="1:18">
      <c r="A768" s="17"/>
      <c r="R768" s="4"/>
    </row>
    <row r="769" spans="1:18">
      <c r="A769" s="17"/>
      <c r="R769" s="4"/>
    </row>
    <row r="770" spans="1:18">
      <c r="A770" s="17"/>
      <c r="R770" s="4"/>
    </row>
    <row r="771" spans="1:18">
      <c r="A771" s="17"/>
      <c r="R771" s="4"/>
    </row>
    <row r="772" spans="1:18">
      <c r="A772" s="17"/>
      <c r="R772" s="4"/>
    </row>
    <row r="773" spans="1:18">
      <c r="A773" s="17"/>
      <c r="R773" s="4"/>
    </row>
    <row r="774" spans="1:18">
      <c r="A774" s="17"/>
      <c r="R774" s="4"/>
    </row>
    <row r="775" spans="1:18">
      <c r="A775" s="17"/>
      <c r="R775" s="4"/>
    </row>
    <row r="776" spans="1:18">
      <c r="A776" s="17"/>
      <c r="R776" s="4"/>
    </row>
    <row r="777" spans="1:18">
      <c r="A777" s="17"/>
      <c r="R777" s="4"/>
    </row>
    <row r="778" spans="1:18">
      <c r="A778" s="17"/>
      <c r="R778" s="4"/>
    </row>
    <row r="779" spans="1:18">
      <c r="A779" s="17"/>
      <c r="R779" s="4"/>
    </row>
    <row r="780" spans="1:18">
      <c r="A780" s="17"/>
      <c r="R780" s="4"/>
    </row>
    <row r="781" spans="1:18">
      <c r="A781" s="17"/>
      <c r="R781" s="4"/>
    </row>
    <row r="782" spans="1:18">
      <c r="A782" s="17"/>
      <c r="R782" s="4"/>
    </row>
    <row r="783" spans="1:18">
      <c r="A783" s="17"/>
      <c r="R783" s="4"/>
    </row>
    <row r="784" spans="1:18">
      <c r="A784" s="17"/>
      <c r="R784" s="4"/>
    </row>
    <row r="785" spans="1:18">
      <c r="A785" s="17"/>
      <c r="R785" s="4"/>
    </row>
    <row r="786" spans="1:18">
      <c r="A786" s="17"/>
      <c r="R786" s="4"/>
    </row>
    <row r="787" spans="1:18">
      <c r="A787" s="17"/>
      <c r="R787" s="4"/>
    </row>
    <row r="788" spans="1:18">
      <c r="A788" s="17"/>
      <c r="R788" s="4"/>
    </row>
    <row r="789" spans="1:18">
      <c r="A789" s="17"/>
      <c r="R789" s="4"/>
    </row>
    <row r="790" spans="1:18">
      <c r="A790" s="17"/>
      <c r="R790" s="4"/>
    </row>
    <row r="791" spans="1:18">
      <c r="A791" s="17"/>
      <c r="R791" s="4"/>
    </row>
    <row r="792" spans="1:18">
      <c r="A792" s="17"/>
      <c r="R792" s="4"/>
    </row>
    <row r="793" spans="1:18">
      <c r="A793" s="17"/>
      <c r="R793" s="4"/>
    </row>
    <row r="794" spans="1:18">
      <c r="A794" s="17"/>
      <c r="R794" s="4"/>
    </row>
    <row r="795" spans="1:18">
      <c r="A795" s="17"/>
      <c r="R795" s="4"/>
    </row>
    <row r="796" spans="1:18">
      <c r="A796" s="17"/>
      <c r="R796" s="4"/>
    </row>
    <row r="797" spans="1:18">
      <c r="A797" s="17"/>
      <c r="R797" s="4"/>
    </row>
    <row r="798" spans="1:18">
      <c r="A798" s="17"/>
      <c r="R798" s="4"/>
    </row>
    <row r="799" spans="1:18">
      <c r="A799" s="17"/>
      <c r="R799" s="4"/>
    </row>
    <row r="800" spans="1:18">
      <c r="A800" s="17"/>
      <c r="R800" s="4"/>
    </row>
    <row r="801" spans="1:18">
      <c r="A801" s="17"/>
      <c r="R801" s="4"/>
    </row>
    <row r="802" spans="1:18">
      <c r="A802" s="17"/>
      <c r="R802" s="4"/>
    </row>
    <row r="803" spans="1:18">
      <c r="A803" s="17"/>
      <c r="R803" s="4"/>
    </row>
    <row r="804" spans="1:18">
      <c r="A804" s="17"/>
      <c r="R804" s="4"/>
    </row>
    <row r="805" spans="1:18">
      <c r="A805" s="17"/>
      <c r="R805" s="4"/>
    </row>
    <row r="806" spans="1:18">
      <c r="A806" s="17"/>
      <c r="R806" s="4"/>
    </row>
    <row r="807" spans="1:18">
      <c r="A807" s="17"/>
      <c r="R807" s="4"/>
    </row>
    <row r="808" spans="1:18">
      <c r="A808" s="17"/>
      <c r="R808" s="4"/>
    </row>
    <row r="809" spans="1:18">
      <c r="A809" s="17"/>
      <c r="R809" s="4"/>
    </row>
    <row r="810" spans="1:18">
      <c r="A810" s="17"/>
      <c r="R810" s="4"/>
    </row>
    <row r="811" spans="1:18">
      <c r="A811" s="17"/>
      <c r="R811" s="4"/>
    </row>
    <row r="812" spans="1:18">
      <c r="A812" s="17"/>
      <c r="R812" s="4"/>
    </row>
    <row r="813" spans="1:18">
      <c r="A813" s="17"/>
      <c r="R813" s="4"/>
    </row>
    <row r="814" spans="1:18">
      <c r="A814" s="17"/>
      <c r="R814" s="4"/>
    </row>
    <row r="815" spans="1:18">
      <c r="A815" s="17"/>
      <c r="R815" s="4"/>
    </row>
    <row r="816" spans="1:18">
      <c r="A816" s="17"/>
      <c r="R816" s="4"/>
    </row>
    <row r="817" spans="1:18">
      <c r="A817" s="17"/>
      <c r="R817" s="4"/>
    </row>
    <row r="818" spans="1:18">
      <c r="A818" s="17"/>
      <c r="R818" s="4"/>
    </row>
    <row r="819" spans="1:18">
      <c r="A819" s="17"/>
      <c r="R819" s="4"/>
    </row>
    <row r="820" spans="1:18">
      <c r="A820" s="17"/>
      <c r="R820" s="4"/>
    </row>
    <row r="821" spans="1:18">
      <c r="A821" s="17"/>
      <c r="R821" s="4"/>
    </row>
    <row r="822" spans="1:18">
      <c r="A822" s="17"/>
      <c r="R822" s="4"/>
    </row>
    <row r="823" spans="1:18">
      <c r="A823" s="17"/>
      <c r="R823" s="4"/>
    </row>
    <row r="824" spans="1:18">
      <c r="A824" s="17"/>
      <c r="R824" s="4"/>
    </row>
    <row r="825" spans="1:18">
      <c r="A825" s="17"/>
      <c r="R825" s="4"/>
    </row>
    <row r="826" spans="1:18">
      <c r="A826" s="17"/>
      <c r="R826" s="4"/>
    </row>
    <row r="827" spans="1:18">
      <c r="A827" s="17"/>
      <c r="R827" s="4"/>
    </row>
    <row r="828" spans="1:18">
      <c r="A828" s="17"/>
      <c r="R828" s="4"/>
    </row>
    <row r="829" spans="1:18">
      <c r="A829" s="17"/>
      <c r="R829" s="4"/>
    </row>
    <row r="830" spans="1:18">
      <c r="A830" s="17"/>
      <c r="R830" s="4"/>
    </row>
    <row r="831" spans="1:18">
      <c r="A831" s="17"/>
      <c r="R831" s="4"/>
    </row>
    <row r="832" spans="1:18">
      <c r="A832" s="17"/>
      <c r="R832" s="4"/>
    </row>
    <row r="833" spans="1:18">
      <c r="A833" s="17"/>
      <c r="R833" s="4"/>
    </row>
    <row r="834" spans="1:18">
      <c r="A834" s="17"/>
      <c r="R834" s="4"/>
    </row>
    <row r="835" spans="1:18">
      <c r="A835" s="17"/>
      <c r="R835" s="4"/>
    </row>
    <row r="836" spans="1:18">
      <c r="A836" s="17"/>
      <c r="R836" s="4"/>
    </row>
    <row r="837" spans="1:18">
      <c r="A837" s="17"/>
      <c r="R837" s="4"/>
    </row>
    <row r="838" spans="1:18">
      <c r="A838" s="17"/>
      <c r="R838" s="4"/>
    </row>
    <row r="839" spans="1:18">
      <c r="A839" s="17"/>
      <c r="R839" s="4"/>
    </row>
    <row r="840" spans="1:18">
      <c r="A840" s="17"/>
      <c r="R840" s="4"/>
    </row>
    <row r="841" spans="1:18">
      <c r="A841" s="17"/>
      <c r="R841" s="4"/>
    </row>
    <row r="842" spans="1:18">
      <c r="A842" s="17"/>
      <c r="R842" s="4"/>
    </row>
    <row r="843" spans="1:18">
      <c r="A843" s="17"/>
      <c r="R843" s="4"/>
    </row>
    <row r="844" spans="1:18">
      <c r="A844" s="17"/>
      <c r="R844" s="4"/>
    </row>
    <row r="845" spans="1:18">
      <c r="A845" s="17"/>
      <c r="R845" s="4"/>
    </row>
    <row r="846" spans="1:18">
      <c r="A846" s="17"/>
      <c r="R846" s="4"/>
    </row>
    <row r="847" spans="1:18">
      <c r="A847" s="17"/>
      <c r="R847" s="4"/>
    </row>
    <row r="848" spans="1:18">
      <c r="A848" s="17"/>
      <c r="R848" s="4"/>
    </row>
    <row r="849" spans="1:18">
      <c r="A849" s="17"/>
      <c r="R849" s="4"/>
    </row>
    <row r="850" spans="1:18">
      <c r="A850" s="17"/>
      <c r="R850" s="4"/>
    </row>
    <row r="851" spans="1:18">
      <c r="A851" s="17"/>
      <c r="R851" s="4"/>
    </row>
    <row r="852" spans="1:18">
      <c r="A852" s="17"/>
      <c r="R852" s="4"/>
    </row>
    <row r="853" spans="1:18">
      <c r="A853" s="17"/>
      <c r="R853" s="4"/>
    </row>
    <row r="854" spans="1:18">
      <c r="A854" s="17"/>
      <c r="R854" s="4"/>
    </row>
    <row r="855" spans="1:18">
      <c r="A855" s="17"/>
      <c r="R855" s="4"/>
    </row>
    <row r="856" spans="1:18">
      <c r="A856" s="17"/>
      <c r="R856" s="4"/>
    </row>
    <row r="857" spans="1:18">
      <c r="A857" s="17"/>
      <c r="R857" s="4"/>
    </row>
    <row r="858" spans="1:18">
      <c r="A858" s="17"/>
      <c r="R858" s="4"/>
    </row>
    <row r="859" spans="1:18">
      <c r="A859" s="17"/>
      <c r="R859" s="4"/>
    </row>
    <row r="860" spans="1:18">
      <c r="A860" s="17"/>
      <c r="R860" s="4"/>
    </row>
    <row r="861" spans="1:18">
      <c r="A861" s="17"/>
      <c r="R861" s="4"/>
    </row>
    <row r="862" spans="1:18">
      <c r="A862" s="17"/>
      <c r="R862" s="4"/>
    </row>
    <row r="863" spans="1:18">
      <c r="A863" s="17"/>
      <c r="R863" s="4"/>
    </row>
    <row r="864" spans="1:18">
      <c r="A864" s="17"/>
      <c r="R864" s="4"/>
    </row>
    <row r="865" spans="1:18">
      <c r="A865" s="17"/>
      <c r="R865" s="4"/>
    </row>
    <row r="866" spans="1:18">
      <c r="A866" s="17"/>
      <c r="R866" s="4"/>
    </row>
    <row r="867" spans="1:18">
      <c r="A867" s="17"/>
      <c r="R867" s="4"/>
    </row>
    <row r="868" spans="1:18">
      <c r="A868" s="17"/>
      <c r="R868" s="4"/>
    </row>
    <row r="869" spans="1:18">
      <c r="A869" s="17"/>
      <c r="R869" s="4"/>
    </row>
    <row r="870" spans="1:18">
      <c r="A870" s="17"/>
      <c r="R870" s="4"/>
    </row>
    <row r="871" spans="1:18">
      <c r="A871" s="17"/>
      <c r="R871" s="4"/>
    </row>
    <row r="872" spans="1:18">
      <c r="A872" s="17"/>
      <c r="R872" s="4"/>
    </row>
    <row r="873" spans="1:18">
      <c r="A873" s="17"/>
      <c r="R873" s="4"/>
    </row>
    <row r="874" spans="1:18">
      <c r="A874" s="17"/>
      <c r="R874" s="4"/>
    </row>
    <row r="875" spans="1:18">
      <c r="A875" s="17"/>
      <c r="R875" s="4"/>
    </row>
    <row r="876" spans="1:18">
      <c r="A876" s="17"/>
      <c r="R876" s="4"/>
    </row>
    <row r="877" spans="1:18">
      <c r="A877" s="17"/>
      <c r="R877" s="4"/>
    </row>
    <row r="878" spans="1:18">
      <c r="A878" s="17"/>
      <c r="R878" s="4"/>
    </row>
    <row r="879" spans="1:18">
      <c r="A879" s="17"/>
      <c r="R879" s="4"/>
    </row>
    <row r="880" spans="1:18">
      <c r="A880" s="17"/>
      <c r="R880" s="4"/>
    </row>
    <row r="881" spans="1:18">
      <c r="A881" s="17"/>
      <c r="R881" s="4"/>
    </row>
    <row r="882" spans="1:18">
      <c r="A882" s="17"/>
      <c r="R882" s="4"/>
    </row>
    <row r="883" spans="1:18">
      <c r="A883" s="17"/>
      <c r="R883" s="4"/>
    </row>
    <row r="884" spans="1:18">
      <c r="A884" s="17"/>
      <c r="R884" s="4"/>
    </row>
    <row r="885" spans="1:18">
      <c r="A885" s="17"/>
      <c r="R885" s="4"/>
    </row>
    <row r="886" spans="1:18">
      <c r="A886" s="17"/>
      <c r="R886" s="4"/>
    </row>
    <row r="887" spans="1:18">
      <c r="A887" s="17"/>
      <c r="R887" s="4"/>
    </row>
    <row r="888" spans="1:18">
      <c r="A888" s="17"/>
      <c r="R888" s="4"/>
    </row>
    <row r="889" spans="1:18">
      <c r="A889" s="17"/>
      <c r="R889" s="4"/>
    </row>
    <row r="890" spans="1:18">
      <c r="A890" s="17"/>
      <c r="R890" s="4"/>
    </row>
    <row r="891" spans="1:18">
      <c r="A891" s="17"/>
      <c r="R891" s="4"/>
    </row>
    <row r="892" spans="1:18">
      <c r="A892" s="17"/>
      <c r="R892" s="4"/>
    </row>
    <row r="893" spans="1:18">
      <c r="A893" s="17"/>
      <c r="R893" s="4"/>
    </row>
    <row r="894" spans="1:18">
      <c r="A894" s="17"/>
      <c r="R894" s="4"/>
    </row>
    <row r="895" spans="1:18">
      <c r="A895" s="17"/>
      <c r="R895" s="4"/>
    </row>
    <row r="896" spans="1:18">
      <c r="A896" s="17"/>
      <c r="R896" s="4"/>
    </row>
    <row r="897" spans="1:18">
      <c r="A897" s="17"/>
      <c r="R897" s="4"/>
    </row>
    <row r="898" spans="1:18">
      <c r="A898" s="17"/>
      <c r="R898" s="4"/>
    </row>
    <row r="899" spans="1:18">
      <c r="A899" s="17"/>
      <c r="R899" s="4"/>
    </row>
    <row r="900" spans="1:18">
      <c r="A900" s="17"/>
      <c r="R900" s="4"/>
    </row>
    <row r="901" spans="1:18">
      <c r="A901" s="17"/>
      <c r="R901" s="4"/>
    </row>
    <row r="902" spans="1:18">
      <c r="A902" s="17"/>
      <c r="R902" s="4"/>
    </row>
    <row r="903" spans="1:18">
      <c r="A903" s="17"/>
      <c r="R903" s="4"/>
    </row>
    <row r="904" spans="1:18">
      <c r="A904" s="17"/>
      <c r="R904" s="4"/>
    </row>
    <row r="905" spans="1:18">
      <c r="A905" s="17"/>
      <c r="R905" s="4"/>
    </row>
    <row r="906" spans="1:18">
      <c r="A906" s="17"/>
      <c r="R906" s="4"/>
    </row>
    <row r="907" spans="1:18">
      <c r="A907" s="17"/>
      <c r="R907" s="4"/>
    </row>
    <row r="908" spans="1:18">
      <c r="A908" s="17"/>
      <c r="R908" s="4"/>
    </row>
    <row r="909" spans="1:18">
      <c r="A909" s="17"/>
      <c r="R909" s="4"/>
    </row>
    <row r="910" spans="1:18">
      <c r="A910" s="17"/>
      <c r="R910" s="4"/>
    </row>
    <row r="911" spans="1:18">
      <c r="A911" s="17"/>
      <c r="R911" s="4"/>
    </row>
    <row r="912" spans="1:18">
      <c r="A912" s="17"/>
      <c r="R912" s="4"/>
    </row>
    <row r="913" spans="1:18">
      <c r="A913" s="17"/>
      <c r="R913" s="4"/>
    </row>
    <row r="914" spans="1:18">
      <c r="A914" s="17"/>
      <c r="R914" s="4"/>
    </row>
    <row r="915" spans="1:18">
      <c r="A915" s="17"/>
      <c r="R915" s="4"/>
    </row>
    <row r="916" spans="1:18">
      <c r="A916" s="17"/>
      <c r="R916" s="4"/>
    </row>
    <row r="917" spans="1:18">
      <c r="A917" s="17"/>
      <c r="R917" s="4"/>
    </row>
    <row r="918" spans="1:18">
      <c r="A918" s="17"/>
      <c r="R918" s="4"/>
    </row>
    <row r="919" spans="1:18">
      <c r="A919" s="17"/>
      <c r="R919" s="4"/>
    </row>
    <row r="920" spans="1:18">
      <c r="A920" s="17"/>
      <c r="R920" s="4"/>
    </row>
    <row r="921" spans="1:18">
      <c r="A921" s="17"/>
      <c r="R921" s="4"/>
    </row>
    <row r="922" spans="1:18">
      <c r="A922" s="17"/>
      <c r="R922" s="4"/>
    </row>
    <row r="923" spans="1:18">
      <c r="A923" s="17"/>
      <c r="R923" s="4"/>
    </row>
    <row r="924" spans="1:18">
      <c r="A924" s="17"/>
      <c r="R924" s="4"/>
    </row>
    <row r="925" spans="1:18">
      <c r="A925" s="17"/>
      <c r="R925" s="4"/>
    </row>
    <row r="926" spans="1:18">
      <c r="A926" s="17"/>
      <c r="R926" s="4"/>
    </row>
    <row r="927" spans="1:18">
      <c r="A927" s="17"/>
      <c r="R927" s="4"/>
    </row>
    <row r="928" spans="1:18">
      <c r="A928" s="17"/>
      <c r="R928" s="4"/>
    </row>
    <row r="929" spans="1:18">
      <c r="A929" s="17"/>
      <c r="R929" s="4"/>
    </row>
    <row r="930" spans="1:18">
      <c r="A930" s="17"/>
      <c r="R930" s="4"/>
    </row>
    <row r="931" spans="1:18">
      <c r="A931" s="17"/>
      <c r="R931" s="4"/>
    </row>
    <row r="932" spans="1:18">
      <c r="A932" s="17"/>
      <c r="R932" s="4"/>
    </row>
    <row r="933" spans="1:18">
      <c r="A933" s="17"/>
      <c r="R933" s="4"/>
    </row>
    <row r="934" spans="1:18">
      <c r="A934" s="17"/>
      <c r="R934" s="4"/>
    </row>
    <row r="935" spans="1:18">
      <c r="A935" s="17"/>
      <c r="R935" s="4"/>
    </row>
    <row r="936" spans="1:18">
      <c r="A936" s="17"/>
      <c r="R936" s="4"/>
    </row>
    <row r="937" spans="1:18">
      <c r="A937" s="17"/>
      <c r="R937" s="4"/>
    </row>
    <row r="938" spans="1:18">
      <c r="A938" s="17"/>
      <c r="R938" s="4"/>
    </row>
    <row r="939" spans="1:18">
      <c r="A939" s="17"/>
      <c r="R939" s="4"/>
    </row>
    <row r="940" spans="1:18">
      <c r="A940" s="17"/>
      <c r="R940" s="4"/>
    </row>
    <row r="941" spans="1:18">
      <c r="A941" s="17"/>
      <c r="R941" s="4"/>
    </row>
    <row r="942" spans="1:18">
      <c r="A942" s="17"/>
      <c r="R942" s="4"/>
    </row>
    <row r="943" spans="1:18">
      <c r="A943" s="17"/>
      <c r="R943" s="4"/>
    </row>
    <row r="944" spans="1:18">
      <c r="A944" s="17"/>
      <c r="R944" s="4"/>
    </row>
    <row r="945" spans="1:18">
      <c r="A945" s="17"/>
      <c r="R945" s="4"/>
    </row>
    <row r="946" spans="1:18">
      <c r="A946" s="17"/>
      <c r="R946" s="4"/>
    </row>
    <row r="947" spans="1:18">
      <c r="A947" s="17"/>
      <c r="R947" s="4"/>
    </row>
    <row r="948" spans="1:18">
      <c r="A948" s="17"/>
      <c r="R948" s="4"/>
    </row>
    <row r="949" spans="1:18">
      <c r="A949" s="17"/>
      <c r="R949" s="4"/>
    </row>
    <row r="950" spans="1:18">
      <c r="A950" s="17"/>
      <c r="R950" s="4"/>
    </row>
    <row r="951" spans="1:18">
      <c r="A951" s="17"/>
      <c r="R951" s="4"/>
    </row>
    <row r="952" spans="1:18">
      <c r="A952" s="17"/>
      <c r="R952" s="4"/>
    </row>
    <row r="953" spans="1:18">
      <c r="A953" s="17"/>
      <c r="R953" s="4"/>
    </row>
    <row r="954" spans="1:18">
      <c r="A954" s="17"/>
      <c r="R954" s="4"/>
    </row>
    <row r="955" spans="1:18">
      <c r="A955" s="17"/>
      <c r="R955" s="4"/>
    </row>
    <row r="956" spans="1:18">
      <c r="A956" s="17"/>
      <c r="R956" s="4"/>
    </row>
    <row r="957" spans="1:18">
      <c r="A957" s="17"/>
      <c r="R957" s="4"/>
    </row>
    <row r="958" spans="1:18">
      <c r="A958" s="17"/>
      <c r="R958" s="4"/>
    </row>
    <row r="959" spans="1:18">
      <c r="A959" s="17"/>
      <c r="R959" s="4"/>
    </row>
    <row r="960" spans="1:18">
      <c r="A960" s="17"/>
      <c r="R960" s="4"/>
    </row>
    <row r="961" spans="1:18">
      <c r="A961" s="17"/>
      <c r="R961" s="4"/>
    </row>
    <row r="962" spans="1:18">
      <c r="A962" s="17"/>
      <c r="R962" s="4"/>
    </row>
    <row r="963" spans="1:18">
      <c r="A963" s="17"/>
      <c r="R963" s="4"/>
    </row>
    <row r="964" spans="1:18">
      <c r="A964" s="17"/>
      <c r="R964" s="4"/>
    </row>
    <row r="965" spans="1:18">
      <c r="A965" s="17"/>
      <c r="R965" s="4"/>
    </row>
    <row r="966" spans="1:18">
      <c r="A966" s="17"/>
      <c r="R966" s="4"/>
    </row>
    <row r="967" spans="1:18">
      <c r="A967" s="17"/>
      <c r="R967" s="4"/>
    </row>
    <row r="968" spans="1:18">
      <c r="A968" s="17"/>
      <c r="R968" s="4"/>
    </row>
    <row r="969" spans="1:18">
      <c r="A969" s="17"/>
      <c r="R969" s="4"/>
    </row>
    <row r="970" spans="1:18">
      <c r="A970" s="17"/>
      <c r="R970" s="4"/>
    </row>
    <row r="971" spans="1:18">
      <c r="A971" s="17"/>
      <c r="R971" s="4"/>
    </row>
    <row r="972" spans="1:18">
      <c r="A972" s="17"/>
      <c r="R972" s="4"/>
    </row>
    <row r="973" spans="1:18">
      <c r="A973" s="17"/>
      <c r="R973" s="4"/>
    </row>
    <row r="974" spans="1:18">
      <c r="A974" s="17"/>
    </row>
    <row r="975" spans="1:18">
      <c r="A975" s="17"/>
    </row>
    <row r="976" spans="1:18">
      <c r="A976" s="17"/>
    </row>
    <row r="977" spans="1:1">
      <c r="A977" s="17"/>
    </row>
    <row r="978" spans="1:1">
      <c r="A978" s="17"/>
    </row>
    <row r="979" spans="1:1">
      <c r="A979" s="17"/>
    </row>
    <row r="980" spans="1:1">
      <c r="A980" s="17"/>
    </row>
    <row r="981" spans="1:1">
      <c r="A981" s="17"/>
    </row>
    <row r="982" spans="1:1">
      <c r="A982" s="17"/>
    </row>
    <row r="983" spans="1:1">
      <c r="A983" s="17"/>
    </row>
    <row r="984" spans="1:1">
      <c r="A984" s="17"/>
    </row>
    <row r="985" spans="1:1">
      <c r="A985" s="17"/>
    </row>
    <row r="986" spans="1:1">
      <c r="A986" s="17"/>
    </row>
    <row r="987" spans="1:1">
      <c r="A987" s="17"/>
    </row>
    <row r="988" spans="1:1">
      <c r="A988" s="17"/>
    </row>
    <row r="989" spans="1:1">
      <c r="A989" s="17"/>
    </row>
    <row r="990" spans="1:1">
      <c r="A990" s="17"/>
    </row>
    <row r="991" spans="1:1">
      <c r="A991" s="17"/>
    </row>
    <row r="992" spans="1:1">
      <c r="A992" s="17"/>
    </row>
    <row r="993" spans="1:1">
      <c r="A993" s="17"/>
    </row>
    <row r="994" spans="1:1">
      <c r="A994" s="17"/>
    </row>
    <row r="995" spans="1:1">
      <c r="A995" s="17"/>
    </row>
    <row r="996" spans="1:1">
      <c r="A996" s="17"/>
    </row>
    <row r="997" spans="1:1">
      <c r="A997" s="17"/>
    </row>
    <row r="998" spans="1:1">
      <c r="A998" s="17"/>
    </row>
    <row r="999" spans="1:1">
      <c r="A999" s="17"/>
    </row>
    <row r="1000" spans="1:1">
      <c r="A1000" s="17"/>
    </row>
    <row r="1001" spans="1:1">
      <c r="A1001" s="17"/>
    </row>
    <row r="1002" spans="1:1">
      <c r="A1002" s="17"/>
    </row>
    <row r="1003" spans="1:1">
      <c r="A1003" s="17"/>
    </row>
    <row r="1004" spans="1:1">
      <c r="A1004" s="17"/>
    </row>
    <row r="1005" spans="1:1">
      <c r="A1005" s="17"/>
    </row>
    <row r="1006" spans="1:1">
      <c r="A1006" s="17"/>
    </row>
    <row r="1007" spans="1:1">
      <c r="A1007" s="17"/>
    </row>
    <row r="1008" spans="1:1">
      <c r="A1008" s="17"/>
    </row>
    <row r="1009" spans="1:1">
      <c r="A1009" s="17"/>
    </row>
    <row r="1010" spans="1:1">
      <c r="A1010" s="17"/>
    </row>
    <row r="1011" spans="1:1">
      <c r="A1011" s="17"/>
    </row>
    <row r="1012" spans="1:1">
      <c r="A1012" s="17"/>
    </row>
    <row r="1013" spans="1:1">
      <c r="A1013" s="17"/>
    </row>
    <row r="1014" spans="1:1">
      <c r="A1014" s="17"/>
    </row>
    <row r="1015" spans="1:1">
      <c r="A1015" s="17"/>
    </row>
    <row r="1016" spans="1:1">
      <c r="A1016" s="17"/>
    </row>
    <row r="1017" spans="1:1">
      <c r="A1017" s="17"/>
    </row>
    <row r="1018" spans="1:1">
      <c r="A1018" s="17"/>
    </row>
    <row r="1019" spans="1:1">
      <c r="A1019" s="17"/>
    </row>
    <row r="1020" spans="1:1">
      <c r="A1020" s="17"/>
    </row>
    <row r="1021" spans="1:1">
      <c r="A1021" s="17"/>
    </row>
    <row r="1022" spans="1:1">
      <c r="A1022" s="17"/>
    </row>
    <row r="1023" spans="1:1">
      <c r="A1023" s="17"/>
    </row>
    <row r="1024" spans="1:1">
      <c r="A1024" s="17"/>
    </row>
    <row r="1025" spans="1:1">
      <c r="A1025" s="17"/>
    </row>
    <row r="1026" spans="1:1">
      <c r="A1026" s="17"/>
    </row>
    <row r="1027" spans="1:1">
      <c r="A1027" s="17"/>
    </row>
    <row r="1028" spans="1:1">
      <c r="A1028" s="17"/>
    </row>
    <row r="1029" spans="1:1">
      <c r="A1029" s="17"/>
    </row>
    <row r="1030" spans="1:1">
      <c r="A1030" s="17"/>
    </row>
    <row r="1031" spans="1:1">
      <c r="A1031" s="17"/>
    </row>
    <row r="1032" spans="1:1">
      <c r="A1032" s="17"/>
    </row>
    <row r="1033" spans="1:1">
      <c r="A1033" s="17"/>
    </row>
    <row r="1034" spans="1:1">
      <c r="A1034" s="17"/>
    </row>
    <row r="1035" spans="1:1">
      <c r="A1035" s="17"/>
    </row>
    <row r="1036" spans="1:1">
      <c r="A1036" s="17"/>
    </row>
    <row r="1037" spans="1:1">
      <c r="A1037" s="17"/>
    </row>
    <row r="1038" spans="1:1">
      <c r="A1038" s="17"/>
    </row>
    <row r="1039" spans="1:1">
      <c r="A1039" s="17"/>
    </row>
    <row r="1040" spans="1:1">
      <c r="A1040" s="17"/>
    </row>
    <row r="1041" spans="1:1">
      <c r="A1041" s="17"/>
    </row>
    <row r="1042" spans="1:1">
      <c r="A1042" s="17"/>
    </row>
    <row r="1043" spans="1:1">
      <c r="A1043" s="17"/>
    </row>
    <row r="1044" spans="1:1">
      <c r="A1044" s="17"/>
    </row>
    <row r="1045" spans="1:1">
      <c r="A1045" s="17"/>
    </row>
    <row r="1046" spans="1:1">
      <c r="A1046" s="17"/>
    </row>
    <row r="1047" spans="1:1">
      <c r="A1047" s="17"/>
    </row>
    <row r="1048" spans="1:1">
      <c r="A1048" s="17"/>
    </row>
    <row r="1049" spans="1:1">
      <c r="A1049" s="17"/>
    </row>
    <row r="1050" spans="1:1">
      <c r="A1050" s="17"/>
    </row>
    <row r="1051" spans="1:1">
      <c r="A1051" s="17"/>
    </row>
    <row r="1052" spans="1:1">
      <c r="A1052" s="17"/>
    </row>
    <row r="1053" spans="1:1">
      <c r="A1053" s="17"/>
    </row>
    <row r="1054" spans="1:1">
      <c r="A1054" s="17"/>
    </row>
    <row r="1055" spans="1:1">
      <c r="A1055" s="17"/>
    </row>
    <row r="1056" spans="1:1">
      <c r="A1056" s="17"/>
    </row>
    <row r="1057" spans="1:1">
      <c r="A1057" s="17"/>
    </row>
    <row r="1058" spans="1:1">
      <c r="A1058" s="17"/>
    </row>
    <row r="1059" spans="1:1">
      <c r="A1059" s="17"/>
    </row>
    <row r="1060" spans="1:1">
      <c r="A1060" s="17"/>
    </row>
    <row r="1061" spans="1:1">
      <c r="A1061" s="17"/>
    </row>
    <row r="1062" spans="1:1">
      <c r="A1062" s="17"/>
    </row>
    <row r="1063" spans="1:1">
      <c r="A1063" s="17"/>
    </row>
    <row r="1064" spans="1:1">
      <c r="A1064" s="17"/>
    </row>
    <row r="1065" spans="1:1">
      <c r="A1065" s="17"/>
    </row>
    <row r="1066" spans="1:1">
      <c r="A1066" s="17"/>
    </row>
    <row r="1067" spans="1:1">
      <c r="A1067" s="17"/>
    </row>
    <row r="1068" spans="1:1">
      <c r="A1068" s="17"/>
    </row>
    <row r="1069" spans="1:1">
      <c r="A1069" s="17"/>
    </row>
    <row r="1070" spans="1:1">
      <c r="A1070" s="17"/>
    </row>
    <row r="1071" spans="1:1">
      <c r="A1071" s="17"/>
    </row>
    <row r="1072" spans="1:1">
      <c r="A1072" s="17"/>
    </row>
    <row r="1073" spans="1:1">
      <c r="A1073" s="17"/>
    </row>
    <row r="1074" spans="1:1">
      <c r="A1074" s="17"/>
    </row>
    <row r="1075" spans="1:1">
      <c r="A1075" s="17"/>
    </row>
    <row r="1076" spans="1:1">
      <c r="A1076" s="17"/>
    </row>
    <row r="1077" spans="1:1">
      <c r="A1077" s="17"/>
    </row>
    <row r="1078" spans="1:1">
      <c r="A1078" s="17"/>
    </row>
    <row r="1079" spans="1:1">
      <c r="A1079" s="17"/>
    </row>
    <row r="1080" spans="1:1">
      <c r="A1080" s="17"/>
    </row>
    <row r="1081" spans="1:1">
      <c r="A1081" s="17"/>
    </row>
    <row r="1082" spans="1:1">
      <c r="A1082" s="17"/>
    </row>
    <row r="1083" spans="1:1">
      <c r="A1083" s="17"/>
    </row>
    <row r="1084" spans="1:1">
      <c r="A1084" s="17"/>
    </row>
    <row r="1085" spans="1:1">
      <c r="A1085" s="17"/>
    </row>
    <row r="1086" spans="1:1">
      <c r="A1086" s="17"/>
    </row>
    <row r="1087" spans="1:1">
      <c r="A1087" s="17"/>
    </row>
    <row r="1088" spans="1:1">
      <c r="A1088" s="17"/>
    </row>
    <row r="1089" spans="1:1">
      <c r="A1089" s="17"/>
    </row>
    <row r="1090" spans="1:1">
      <c r="A1090" s="17"/>
    </row>
    <row r="1091" spans="1:1">
      <c r="A1091" s="17"/>
    </row>
    <row r="1092" spans="1:1">
      <c r="A1092" s="17"/>
    </row>
    <row r="1093" spans="1:1">
      <c r="A1093" s="17"/>
    </row>
    <row r="1094" spans="1:1">
      <c r="A1094" s="17"/>
    </row>
    <row r="1095" spans="1:1">
      <c r="A1095" s="17"/>
    </row>
    <row r="1096" spans="1:1">
      <c r="A1096" s="17"/>
    </row>
    <row r="1097" spans="1:1">
      <c r="A1097" s="17"/>
    </row>
    <row r="1098" spans="1:1">
      <c r="A1098" s="17"/>
    </row>
    <row r="1099" spans="1:1">
      <c r="A1099" s="17"/>
    </row>
    <row r="1100" spans="1:1">
      <c r="A1100" s="17"/>
    </row>
    <row r="1101" spans="1:1">
      <c r="A1101" s="17"/>
    </row>
    <row r="1102" spans="1:1">
      <c r="A1102" s="17"/>
    </row>
    <row r="1103" spans="1:1">
      <c r="A1103" s="17"/>
    </row>
    <row r="1104" spans="1:1">
      <c r="A1104" s="17"/>
    </row>
    <row r="1105" spans="1:1">
      <c r="A1105" s="17"/>
    </row>
    <row r="1106" spans="1:1">
      <c r="A1106" s="17"/>
    </row>
    <row r="1107" spans="1:1">
      <c r="A1107" s="17"/>
    </row>
    <row r="1108" spans="1:1">
      <c r="A1108" s="17"/>
    </row>
    <row r="1109" spans="1:1">
      <c r="A1109" s="17"/>
    </row>
    <row r="1110" spans="1:1">
      <c r="A1110" s="17"/>
    </row>
    <row r="1111" spans="1:1">
      <c r="A1111" s="17"/>
    </row>
    <row r="1112" spans="1:1">
      <c r="A1112" s="17"/>
    </row>
    <row r="1113" spans="1:1">
      <c r="A1113" s="17"/>
    </row>
    <row r="1114" spans="1:1">
      <c r="A1114" s="17"/>
    </row>
    <row r="1115" spans="1:1">
      <c r="A1115" s="17"/>
    </row>
    <row r="1116" spans="1:1">
      <c r="A1116" s="17"/>
    </row>
    <row r="1117" spans="1:1">
      <c r="A1117" s="17"/>
    </row>
    <row r="1118" spans="1:1">
      <c r="A1118" s="17"/>
    </row>
    <row r="1119" spans="1:1">
      <c r="A1119" s="17"/>
    </row>
    <row r="1120" spans="1:1">
      <c r="A1120" s="17"/>
    </row>
    <row r="1121" spans="1:1">
      <c r="A1121" s="17"/>
    </row>
    <row r="1122" spans="1:1">
      <c r="A1122" s="17"/>
    </row>
    <row r="1123" spans="1:1">
      <c r="A1123" s="17"/>
    </row>
    <row r="1124" spans="1:1">
      <c r="A1124" s="17"/>
    </row>
    <row r="1125" spans="1:1">
      <c r="A1125" s="17"/>
    </row>
    <row r="1126" spans="1:1">
      <c r="A1126" s="17"/>
    </row>
    <row r="1127" spans="1:1">
      <c r="A1127" s="17"/>
    </row>
    <row r="1128" spans="1:1">
      <c r="A1128" s="17"/>
    </row>
    <row r="1129" spans="1:1">
      <c r="A1129" s="17"/>
    </row>
    <row r="1130" spans="1:1">
      <c r="A1130" s="17"/>
    </row>
    <row r="1131" spans="1:1">
      <c r="A1131" s="17"/>
    </row>
    <row r="1132" spans="1:1">
      <c r="A1132" s="17"/>
    </row>
    <row r="1133" spans="1:1">
      <c r="A1133" s="17"/>
    </row>
    <row r="1134" spans="1:1">
      <c r="A1134" s="17"/>
    </row>
    <row r="1135" spans="1:1">
      <c r="A1135" s="17"/>
    </row>
    <row r="1136" spans="1:1">
      <c r="A1136" s="17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  <row r="1449" spans="1:1">
      <c r="A1449" s="17"/>
    </row>
    <row r="1450" spans="1:1">
      <c r="A1450" s="17"/>
    </row>
    <row r="1451" spans="1:1">
      <c r="A1451" s="17"/>
    </row>
    <row r="1452" spans="1:1">
      <c r="A1452" s="17"/>
    </row>
    <row r="1453" spans="1:1">
      <c r="A1453" s="17"/>
    </row>
    <row r="1454" spans="1:1">
      <c r="A1454" s="17"/>
    </row>
    <row r="1455" spans="1:1">
      <c r="A1455" s="17"/>
    </row>
    <row r="1456" spans="1:1">
      <c r="A1456" s="17"/>
    </row>
    <row r="1457" spans="1:1">
      <c r="A1457" s="17"/>
    </row>
    <row r="1458" spans="1:1">
      <c r="A1458" s="17"/>
    </row>
    <row r="1459" spans="1:1">
      <c r="A1459" s="17"/>
    </row>
  </sheetData>
  <protectedRanges>
    <protectedRange sqref="A271:D280" name="Range1"/>
  </protectedRanges>
  <phoneticPr fontId="9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EEB6-E8B9-453C-935D-3C26015B7ADC}">
  <sheetPr>
    <tabColor indexed="41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AI949"/>
  <sheetViews>
    <sheetView workbookViewId="0">
      <selection activeCell="E9" sqref="E9:G9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7" t="s">
        <v>120</v>
      </c>
      <c r="B1" s="58"/>
      <c r="C1" s="58"/>
      <c r="D1" s="59" t="s">
        <v>121</v>
      </c>
      <c r="E1" s="58"/>
      <c r="F1" s="58"/>
      <c r="G1" s="58"/>
      <c r="H1" s="58"/>
      <c r="I1" s="58"/>
      <c r="J1" s="58"/>
      <c r="K1" s="58"/>
      <c r="L1" s="58"/>
      <c r="M1" s="60" t="s">
        <v>122</v>
      </c>
      <c r="N1" s="58" t="s">
        <v>123</v>
      </c>
      <c r="O1" s="58">
        <f ca="1">H18*J18-I18*I18</f>
        <v>113389.88338077487</v>
      </c>
      <c r="P1" s="58" t="s">
        <v>216</v>
      </c>
      <c r="Q1" s="58"/>
      <c r="R1" s="58"/>
      <c r="S1" s="58"/>
      <c r="T1" s="58"/>
      <c r="U1" s="85" t="s">
        <v>178</v>
      </c>
      <c r="V1" s="86" t="s">
        <v>185</v>
      </c>
      <c r="W1" s="58"/>
      <c r="X1" s="58"/>
      <c r="Y1" s="58"/>
      <c r="Z1" s="58"/>
      <c r="AA1" s="58">
        <v>1</v>
      </c>
      <c r="AB1" s="58" t="s">
        <v>124</v>
      </c>
      <c r="AC1" s="58"/>
      <c r="AD1" s="58"/>
      <c r="AE1" s="58"/>
      <c r="AF1" s="58"/>
      <c r="AG1" s="58"/>
      <c r="AH1" s="58"/>
      <c r="AI1" s="58"/>
    </row>
    <row r="2" spans="1: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0" t="s">
        <v>125</v>
      </c>
      <c r="N2" s="58" t="s">
        <v>126</v>
      </c>
      <c r="O2" s="58">
        <f ca="1">+F18*J18-H18*I18</f>
        <v>96400.501713156467</v>
      </c>
      <c r="P2" s="58" t="s">
        <v>217</v>
      </c>
      <c r="Q2" s="58"/>
      <c r="R2" s="58"/>
      <c r="S2" s="58"/>
      <c r="T2" s="58"/>
      <c r="U2" s="58">
        <v>-1.8</v>
      </c>
      <c r="V2" s="58">
        <f t="shared" ref="V2:V28" ca="1" si="0">+E$4+E$5*U2+E$6*U2^2</f>
        <v>-7.2530951767531028E-3</v>
      </c>
      <c r="W2" s="58"/>
      <c r="X2" s="58"/>
      <c r="Y2" s="58"/>
      <c r="Z2" s="58"/>
      <c r="AA2" s="58">
        <v>2</v>
      </c>
      <c r="AB2" s="58" t="s">
        <v>59</v>
      </c>
      <c r="AC2" s="58"/>
      <c r="AD2" s="58"/>
      <c r="AE2" s="58"/>
      <c r="AF2" s="58"/>
      <c r="AG2" s="58"/>
      <c r="AH2" s="58"/>
      <c r="AI2" s="58"/>
    </row>
    <row r="3" spans="1:35" ht="13.5" thickBot="1">
      <c r="A3" s="58" t="s">
        <v>127</v>
      </c>
      <c r="B3" s="58" t="s">
        <v>128</v>
      </c>
      <c r="C3" s="58"/>
      <c r="D3" s="58"/>
      <c r="E3" s="61" t="s">
        <v>129</v>
      </c>
      <c r="F3" s="61" t="s">
        <v>130</v>
      </c>
      <c r="G3" s="61" t="s">
        <v>131</v>
      </c>
      <c r="H3" s="61" t="s">
        <v>132</v>
      </c>
      <c r="I3" s="58"/>
      <c r="J3" s="58"/>
      <c r="K3" s="58"/>
      <c r="L3" s="58"/>
      <c r="M3" s="60" t="s">
        <v>133</v>
      </c>
      <c r="N3" s="58" t="s">
        <v>134</v>
      </c>
      <c r="O3" s="58">
        <f ca="1">+F18*I18-H18*H18</f>
        <v>18953.605128213647</v>
      </c>
      <c r="P3" s="58" t="s">
        <v>218</v>
      </c>
      <c r="Q3" s="58"/>
      <c r="R3" s="58"/>
      <c r="S3" s="58"/>
      <c r="T3" s="58"/>
      <c r="U3" s="58">
        <v>-1.6</v>
      </c>
      <c r="V3" s="58">
        <f t="shared" ca="1" si="0"/>
        <v>-3.2024884750869141E-3</v>
      </c>
      <c r="W3" s="58"/>
      <c r="X3" s="58"/>
      <c r="Y3" s="58"/>
      <c r="Z3" s="58"/>
      <c r="AA3" s="58">
        <v>3</v>
      </c>
      <c r="AB3" s="58" t="s">
        <v>135</v>
      </c>
      <c r="AC3" s="58"/>
      <c r="AD3" s="58"/>
      <c r="AE3" s="58"/>
      <c r="AF3" s="58"/>
      <c r="AG3" s="58"/>
      <c r="AH3" s="58"/>
      <c r="AI3" s="58"/>
    </row>
    <row r="4" spans="1:35">
      <c r="A4" s="58" t="s">
        <v>136</v>
      </c>
      <c r="B4" s="58" t="s">
        <v>137</v>
      </c>
      <c r="C4" s="58"/>
      <c r="D4" s="62" t="s">
        <v>138</v>
      </c>
      <c r="E4" s="63">
        <f ca="1">(G18*O1-K18*O2+L18*O3)/O7</f>
        <v>1.6605170903090274E-3</v>
      </c>
      <c r="F4" s="64">
        <f ca="1">+E7/O7*O18</f>
        <v>4.4156783824442637E-4</v>
      </c>
      <c r="G4" s="65">
        <f>+B18</f>
        <v>1</v>
      </c>
      <c r="H4" s="66">
        <f ca="1">ABS(F4/E4)</f>
        <v>0.26592188711665066</v>
      </c>
      <c r="I4" s="58"/>
      <c r="J4" s="58"/>
      <c r="K4" s="58"/>
      <c r="L4" s="58"/>
      <c r="M4" s="60" t="s">
        <v>139</v>
      </c>
      <c r="N4" s="58" t="s">
        <v>140</v>
      </c>
      <c r="O4" s="58">
        <f ca="1">+C18*J18-H18*H18</f>
        <v>177977.29418896069</v>
      </c>
      <c r="P4" s="58" t="s">
        <v>219</v>
      </c>
      <c r="Q4" s="58"/>
      <c r="R4" s="58"/>
      <c r="S4" s="58"/>
      <c r="T4" s="58"/>
      <c r="U4" s="58">
        <v>-1.4</v>
      </c>
      <c r="V4" s="58">
        <f t="shared" ca="1" si="0"/>
        <v>8.3066891914458652E-5</v>
      </c>
      <c r="W4" s="58"/>
      <c r="X4" s="58"/>
      <c r="Y4" s="58"/>
      <c r="Z4" s="58"/>
      <c r="AA4" s="58">
        <v>4</v>
      </c>
      <c r="AB4" s="58" t="s">
        <v>141</v>
      </c>
      <c r="AC4" s="58"/>
      <c r="AD4" s="58"/>
      <c r="AE4" s="58"/>
      <c r="AF4" s="58"/>
      <c r="AG4" s="58"/>
      <c r="AH4" s="58"/>
      <c r="AI4" s="58"/>
    </row>
    <row r="5" spans="1:35">
      <c r="A5" s="58" t="s">
        <v>142</v>
      </c>
      <c r="B5" s="67">
        <v>40323</v>
      </c>
      <c r="C5" s="58"/>
      <c r="D5" s="68" t="s">
        <v>143</v>
      </c>
      <c r="E5" s="69">
        <f ca="1">+(-G18*O2+K18*O4-L18*O5)/O7</f>
        <v>-1.2261648214923971E-2</v>
      </c>
      <c r="F5" s="70">
        <f ca="1">P18*E7/O7</f>
        <v>4.8384444682717258E-4</v>
      </c>
      <c r="G5" s="71">
        <f>+B18/A18</f>
        <v>1E-4</v>
      </c>
      <c r="H5" s="66">
        <f ca="1">ABS(F5/E5)</f>
        <v>3.9459984363135858E-2</v>
      </c>
      <c r="I5" s="58"/>
      <c r="J5" s="58"/>
      <c r="K5" s="58"/>
      <c r="L5" s="58"/>
      <c r="M5" s="60" t="s">
        <v>144</v>
      </c>
      <c r="N5" s="58" t="s">
        <v>145</v>
      </c>
      <c r="O5" s="58">
        <f ca="1">+C18*I18-F18*H18</f>
        <v>52690.531017629473</v>
      </c>
      <c r="P5" s="58" t="s">
        <v>220</v>
      </c>
      <c r="Q5" s="58"/>
      <c r="R5" s="58"/>
      <c r="S5" s="58"/>
      <c r="T5" s="58"/>
      <c r="U5" s="58">
        <v>-1.2</v>
      </c>
      <c r="V5" s="58">
        <f t="shared" ca="1" si="0"/>
        <v>2.6035709242510034E-3</v>
      </c>
      <c r="W5" s="58"/>
      <c r="X5" s="58"/>
      <c r="Y5" s="58"/>
      <c r="Z5" s="58"/>
      <c r="AA5" s="58">
        <v>5</v>
      </c>
      <c r="AB5" s="58" t="s">
        <v>146</v>
      </c>
      <c r="AC5" s="58"/>
      <c r="AD5" s="58"/>
      <c r="AE5" s="58"/>
      <c r="AF5" s="58"/>
      <c r="AG5" s="58"/>
      <c r="AH5" s="58"/>
      <c r="AI5" s="58"/>
    </row>
    <row r="6" spans="1:35" ht="13.5" thickBot="1">
      <c r="A6" s="58"/>
      <c r="B6" s="58"/>
      <c r="C6" s="58"/>
      <c r="D6" s="72" t="s">
        <v>147</v>
      </c>
      <c r="E6" s="73">
        <f ca="1">+(G18*O3-K18*O5+L18*O6)/O7</f>
        <v>-9.5631416833102702E-3</v>
      </c>
      <c r="F6" s="74">
        <f ca="1">Q18*E7/O7</f>
        <v>1.747959472826475E-4</v>
      </c>
      <c r="G6" s="75">
        <f>+B18/A18^2</f>
        <v>1E-8</v>
      </c>
      <c r="H6" s="66">
        <f ca="1">ABS(F6/E6)</f>
        <v>1.8278088213176204E-2</v>
      </c>
      <c r="I6" s="58"/>
      <c r="J6" s="58"/>
      <c r="K6" s="58"/>
      <c r="L6" s="58"/>
      <c r="M6" s="76" t="s">
        <v>148</v>
      </c>
      <c r="N6" s="77" t="s">
        <v>149</v>
      </c>
      <c r="O6" s="77">
        <f ca="1">+C18*H18-F18*F18</f>
        <v>18214.335843413181</v>
      </c>
      <c r="P6" s="58" t="s">
        <v>221</v>
      </c>
      <c r="Q6" s="58"/>
      <c r="R6" s="58"/>
      <c r="S6" s="58"/>
      <c r="T6" s="58"/>
      <c r="U6" s="58">
        <v>-1</v>
      </c>
      <c r="V6" s="58">
        <f t="shared" ca="1" si="0"/>
        <v>4.3590236219227287E-3</v>
      </c>
      <c r="W6" s="58"/>
      <c r="X6" s="58"/>
      <c r="Y6" s="58"/>
      <c r="Z6" s="58"/>
      <c r="AA6" s="58">
        <v>6</v>
      </c>
      <c r="AB6" s="58" t="s">
        <v>150</v>
      </c>
      <c r="AC6" s="58"/>
      <c r="AD6" s="58"/>
      <c r="AE6" s="58"/>
      <c r="AF6" s="58"/>
      <c r="AG6" s="58"/>
      <c r="AH6" s="58"/>
      <c r="AI6" s="58"/>
    </row>
    <row r="7" spans="1:35">
      <c r="A7" s="58"/>
      <c r="B7" s="58"/>
      <c r="C7" s="58"/>
      <c r="D7" s="59" t="s">
        <v>151</v>
      </c>
      <c r="E7" s="78">
        <f ca="1">SQRT(N18/(B15-3))</f>
        <v>3.2021312199047728E-3</v>
      </c>
      <c r="F7" s="58"/>
      <c r="G7" s="79">
        <f>+B22</f>
        <v>-1.88960000014049E-2</v>
      </c>
      <c r="H7" s="58"/>
      <c r="I7" s="58"/>
      <c r="J7" s="58"/>
      <c r="K7" s="58"/>
      <c r="L7" s="58"/>
      <c r="M7" s="60" t="s">
        <v>152</v>
      </c>
      <c r="N7" s="58" t="s">
        <v>153</v>
      </c>
      <c r="O7" s="58">
        <f ca="1">+C18*O1-F18*O2+H18*O3</f>
        <v>3481272.6248310227</v>
      </c>
      <c r="P7" s="58"/>
      <c r="Q7" s="58"/>
      <c r="R7" s="58"/>
      <c r="S7" s="58"/>
      <c r="T7" s="58"/>
      <c r="U7" s="58">
        <v>-0.8</v>
      </c>
      <c r="V7" s="58">
        <f t="shared" ca="1" si="0"/>
        <v>5.3494249849296311E-3</v>
      </c>
      <c r="W7" s="58"/>
      <c r="X7" s="58"/>
      <c r="Y7" s="58"/>
      <c r="Z7" s="58"/>
      <c r="AA7" s="58">
        <v>7</v>
      </c>
      <c r="AB7" s="58" t="s">
        <v>154</v>
      </c>
      <c r="AC7" s="58"/>
      <c r="AD7" s="58"/>
      <c r="AE7" s="58"/>
      <c r="AF7" s="58"/>
      <c r="AG7" s="58"/>
      <c r="AH7" s="58"/>
      <c r="AI7" s="58"/>
    </row>
    <row r="8" spans="1:35">
      <c r="A8" s="80">
        <v>21</v>
      </c>
      <c r="B8" s="58" t="s">
        <v>157</v>
      </c>
      <c r="C8" s="102">
        <v>21</v>
      </c>
      <c r="D8" s="59" t="s">
        <v>195</v>
      </c>
      <c r="E8" s="58"/>
      <c r="F8" s="90">
        <f ca="1">CORREL(INDIRECT(E12):INDIRECT(E13),INDIRECT(M12):INDIRECT(M13))</f>
        <v>0.9905769750173572</v>
      </c>
      <c r="G8" s="78"/>
      <c r="H8" s="58"/>
      <c r="I8" s="58"/>
      <c r="J8" s="58"/>
      <c r="K8" s="79"/>
      <c r="L8" s="58"/>
      <c r="M8" s="58"/>
      <c r="N8" s="58"/>
      <c r="O8" s="58"/>
      <c r="P8" s="58"/>
      <c r="Q8" s="58"/>
      <c r="R8" s="58"/>
      <c r="S8" s="58"/>
      <c r="T8" s="58"/>
      <c r="U8" s="58">
        <v>-0.6</v>
      </c>
      <c r="V8" s="58">
        <f t="shared" ca="1" si="0"/>
        <v>5.5747750132717124E-3</v>
      </c>
      <c r="W8" s="58"/>
      <c r="X8" s="58"/>
      <c r="Y8" s="58"/>
      <c r="Z8" s="58"/>
      <c r="AA8" s="58">
        <v>8</v>
      </c>
      <c r="AB8" s="58" t="s">
        <v>155</v>
      </c>
      <c r="AC8" s="58"/>
      <c r="AD8" s="58"/>
      <c r="AE8" s="58"/>
      <c r="AF8" s="58"/>
      <c r="AG8" s="58"/>
      <c r="AH8" s="58"/>
      <c r="AI8" s="58"/>
    </row>
    <row r="9" spans="1:35">
      <c r="A9" s="80">
        <f>20+COUNT(A21:A1444)</f>
        <v>205</v>
      </c>
      <c r="B9" s="58" t="s">
        <v>159</v>
      </c>
      <c r="C9" s="102">
        <f>A9</f>
        <v>205</v>
      </c>
      <c r="D9" s="58"/>
      <c r="E9" s="91">
        <f ca="1">E6*G6</f>
        <v>-9.5631416833102709E-11</v>
      </c>
      <c r="F9" s="92">
        <f ca="1">H6</f>
        <v>1.8278088213176204E-2</v>
      </c>
      <c r="G9" s="93">
        <f ca="1">F8</f>
        <v>0.9905769750173572</v>
      </c>
      <c r="H9" s="58"/>
      <c r="I9" s="58"/>
      <c r="J9" s="58"/>
      <c r="K9" s="79"/>
      <c r="L9" s="58"/>
      <c r="M9" s="58"/>
      <c r="N9" s="58"/>
      <c r="O9" s="58"/>
      <c r="P9" s="58"/>
      <c r="Q9" s="58"/>
      <c r="R9" s="58"/>
      <c r="S9" s="58"/>
      <c r="T9" s="58"/>
      <c r="U9" s="58">
        <v>-0.4</v>
      </c>
      <c r="V9" s="58">
        <f t="shared" ca="1" si="0"/>
        <v>5.0350737069489726E-3</v>
      </c>
      <c r="W9" s="58"/>
      <c r="X9" s="58"/>
      <c r="Y9" s="58"/>
      <c r="Z9" s="58"/>
      <c r="AA9" s="58">
        <v>9</v>
      </c>
      <c r="AB9" s="58" t="s">
        <v>89</v>
      </c>
      <c r="AC9" s="58"/>
      <c r="AD9" s="58"/>
      <c r="AE9" s="58"/>
      <c r="AF9" s="58"/>
      <c r="AG9" s="58"/>
      <c r="AH9" s="58"/>
      <c r="AI9" s="58"/>
    </row>
    <row r="10" spans="1:35">
      <c r="A10" s="51" t="s">
        <v>11</v>
      </c>
      <c r="B10" s="52">
        <f>'Active 2'!C8</f>
        <v>0.46279589999999998</v>
      </c>
      <c r="C10" s="58"/>
      <c r="D10" s="58" t="s">
        <v>210</v>
      </c>
      <c r="E10" s="58">
        <f ca="1">2*E9*365.2422/B10</f>
        <v>-1.5094614741936769E-7</v>
      </c>
      <c r="F10" s="58" t="s">
        <v>211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>
        <v>-0.2</v>
      </c>
      <c r="V10" s="58">
        <f t="shared" ca="1" si="0"/>
        <v>3.7303210659614104E-3</v>
      </c>
      <c r="W10" s="58"/>
      <c r="X10" s="58"/>
      <c r="Y10" s="58"/>
      <c r="Z10" s="58"/>
      <c r="AA10" s="58">
        <v>10</v>
      </c>
      <c r="AB10" s="58" t="s">
        <v>156</v>
      </c>
      <c r="AC10" s="58"/>
      <c r="AD10" s="58"/>
      <c r="AE10" s="58"/>
      <c r="AF10" s="58"/>
      <c r="AG10" s="58"/>
      <c r="AH10" s="58"/>
      <c r="AI10" s="58"/>
    </row>
    <row r="11" spans="1:3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>
        <v>0</v>
      </c>
      <c r="V11" s="58">
        <f t="shared" ca="1" si="0"/>
        <v>1.6605170903090274E-3</v>
      </c>
      <c r="W11" s="58"/>
      <c r="X11" s="58"/>
      <c r="Y11" s="58"/>
      <c r="Z11" s="58"/>
      <c r="AA11" s="58">
        <v>11</v>
      </c>
      <c r="AB11" s="58" t="s">
        <v>76</v>
      </c>
      <c r="AC11" s="58"/>
      <c r="AD11" s="58"/>
      <c r="AE11" s="58"/>
      <c r="AF11" s="58"/>
      <c r="AG11" s="58"/>
      <c r="AH11" s="58"/>
      <c r="AI11" s="58"/>
    </row>
    <row r="12" spans="1:35">
      <c r="A12" s="58"/>
      <c r="B12" s="58"/>
      <c r="C12" s="16" t="str">
        <f t="shared" ref="C12:F13" si="1">C$15&amp;$C8</f>
        <v>C21</v>
      </c>
      <c r="D12" s="16" t="str">
        <f t="shared" si="1"/>
        <v>D21</v>
      </c>
      <c r="E12" s="16" t="str">
        <f t="shared" si="1"/>
        <v>E21</v>
      </c>
      <c r="F12" s="16" t="str">
        <f t="shared" si="1"/>
        <v>F21</v>
      </c>
      <c r="G12" s="16" t="str">
        <f t="shared" ref="G12:Q12" si="2">G15&amp;$C8</f>
        <v>G21</v>
      </c>
      <c r="H12" s="16" t="str">
        <f t="shared" si="2"/>
        <v>H21</v>
      </c>
      <c r="I12" s="16" t="str">
        <f t="shared" si="2"/>
        <v>I21</v>
      </c>
      <c r="J12" s="16" t="str">
        <f t="shared" si="2"/>
        <v>J21</v>
      </c>
      <c r="K12" s="16" t="str">
        <f t="shared" si="2"/>
        <v>K21</v>
      </c>
      <c r="L12" s="16" t="str">
        <f t="shared" si="2"/>
        <v>L21</v>
      </c>
      <c r="M12" s="16" t="str">
        <f t="shared" si="2"/>
        <v>M21</v>
      </c>
      <c r="N12" s="16" t="str">
        <f t="shared" si="2"/>
        <v>N21</v>
      </c>
      <c r="O12" s="16" t="str">
        <f t="shared" si="2"/>
        <v>O21</v>
      </c>
      <c r="P12" s="16" t="str">
        <f t="shared" si="2"/>
        <v>P21</v>
      </c>
      <c r="Q12" s="16" t="str">
        <f t="shared" si="2"/>
        <v>Q21</v>
      </c>
      <c r="R12" s="58"/>
      <c r="S12" s="58"/>
      <c r="T12" s="58"/>
      <c r="U12" s="58">
        <v>0.2</v>
      </c>
      <c r="V12" s="58">
        <f t="shared" ca="1" si="0"/>
        <v>-1.1743382200081779E-3</v>
      </c>
      <c r="W12" s="58"/>
      <c r="X12" s="58"/>
      <c r="Y12" s="58"/>
      <c r="Z12" s="58"/>
      <c r="AA12" s="58">
        <v>12</v>
      </c>
      <c r="AB12" s="58" t="s">
        <v>158</v>
      </c>
      <c r="AC12" s="58"/>
      <c r="AD12" s="58"/>
      <c r="AE12" s="58"/>
      <c r="AF12" s="58"/>
      <c r="AG12" s="58"/>
      <c r="AH12" s="58"/>
      <c r="AI12" s="58"/>
    </row>
    <row r="13" spans="1:35">
      <c r="A13" s="58"/>
      <c r="B13" s="58"/>
      <c r="C13" s="16" t="str">
        <f t="shared" si="1"/>
        <v>C205</v>
      </c>
      <c r="D13" s="16" t="str">
        <f t="shared" si="1"/>
        <v>D205</v>
      </c>
      <c r="E13" s="16" t="str">
        <f t="shared" si="1"/>
        <v>E205</v>
      </c>
      <c r="F13" s="16" t="str">
        <f t="shared" si="1"/>
        <v>F205</v>
      </c>
      <c r="G13" s="16" t="str">
        <f t="shared" ref="G13:Q13" si="3">G$15&amp;$C9</f>
        <v>G205</v>
      </c>
      <c r="H13" s="16" t="str">
        <f t="shared" si="3"/>
        <v>H205</v>
      </c>
      <c r="I13" s="16" t="str">
        <f t="shared" si="3"/>
        <v>I205</v>
      </c>
      <c r="J13" s="16" t="str">
        <f t="shared" si="3"/>
        <v>J205</v>
      </c>
      <c r="K13" s="16" t="str">
        <f t="shared" si="3"/>
        <v>K205</v>
      </c>
      <c r="L13" s="16" t="str">
        <f t="shared" si="3"/>
        <v>L205</v>
      </c>
      <c r="M13" s="16" t="str">
        <f t="shared" si="3"/>
        <v>M205</v>
      </c>
      <c r="N13" s="16" t="str">
        <f t="shared" si="3"/>
        <v>N205</v>
      </c>
      <c r="O13" s="16" t="str">
        <f t="shared" si="3"/>
        <v>O205</v>
      </c>
      <c r="P13" s="16" t="str">
        <f t="shared" si="3"/>
        <v>P205</v>
      </c>
      <c r="Q13" s="16" t="str">
        <f t="shared" si="3"/>
        <v>Q205</v>
      </c>
      <c r="R13" s="58"/>
      <c r="S13" s="58"/>
      <c r="T13" s="58"/>
      <c r="U13" s="58">
        <v>0.4</v>
      </c>
      <c r="V13" s="58">
        <f t="shared" ca="1" si="0"/>
        <v>-4.7742448649902049E-3</v>
      </c>
      <c r="W13" s="58"/>
      <c r="X13" s="58"/>
      <c r="Y13" s="58"/>
      <c r="Z13" s="58"/>
      <c r="AA13" s="58">
        <v>13</v>
      </c>
      <c r="AB13" s="58" t="s">
        <v>160</v>
      </c>
      <c r="AC13" s="58"/>
      <c r="AD13" s="58"/>
      <c r="AE13" s="58"/>
      <c r="AF13" s="58"/>
      <c r="AG13" s="58"/>
      <c r="AH13" s="58"/>
      <c r="AI13" s="58"/>
    </row>
    <row r="14" spans="1:3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>
        <v>0.6</v>
      </c>
      <c r="V14" s="58">
        <f t="shared" ca="1" si="0"/>
        <v>-9.1392028446370521E-3</v>
      </c>
      <c r="W14" s="58"/>
      <c r="X14" s="58"/>
      <c r="Y14" s="58"/>
      <c r="Z14" s="58"/>
      <c r="AA14" s="58">
        <v>14</v>
      </c>
      <c r="AB14" s="58" t="s">
        <v>161</v>
      </c>
      <c r="AC14" s="58"/>
      <c r="AD14" s="58"/>
      <c r="AE14" s="58"/>
      <c r="AF14" s="58"/>
      <c r="AG14" s="58"/>
      <c r="AH14" s="58"/>
      <c r="AI14" s="58"/>
    </row>
    <row r="15" spans="1:35">
      <c r="A15" s="59" t="s">
        <v>165</v>
      </c>
      <c r="B15" s="59">
        <f>C9-C8+1</f>
        <v>185</v>
      </c>
      <c r="C15" s="16" t="str">
        <f t="shared" ref="C15:Q15" si="4">VLOOKUP(C16,$AA1:$AB26,2,FALSE)</f>
        <v>C</v>
      </c>
      <c r="D15" s="16" t="str">
        <f t="shared" si="4"/>
        <v>D</v>
      </c>
      <c r="E15" s="16" t="str">
        <f t="shared" si="4"/>
        <v>E</v>
      </c>
      <c r="F15" s="16" t="str">
        <f t="shared" si="4"/>
        <v>F</v>
      </c>
      <c r="G15" s="16" t="str">
        <f t="shared" si="4"/>
        <v>G</v>
      </c>
      <c r="H15" s="16" t="str">
        <f t="shared" si="4"/>
        <v>H</v>
      </c>
      <c r="I15" s="16" t="str">
        <f t="shared" si="4"/>
        <v>I</v>
      </c>
      <c r="J15" s="16" t="str">
        <f t="shared" si="4"/>
        <v>J</v>
      </c>
      <c r="K15" s="16" t="str">
        <f t="shared" si="4"/>
        <v>K</v>
      </c>
      <c r="L15" s="16" t="str">
        <f t="shared" si="4"/>
        <v>L</v>
      </c>
      <c r="M15" s="16" t="str">
        <f t="shared" si="4"/>
        <v>M</v>
      </c>
      <c r="N15" s="16" t="str">
        <f t="shared" si="4"/>
        <v>N</v>
      </c>
      <c r="O15" s="16" t="str">
        <f t="shared" si="4"/>
        <v>O</v>
      </c>
      <c r="P15" s="16" t="str">
        <f t="shared" si="4"/>
        <v>P</v>
      </c>
      <c r="Q15" s="16" t="str">
        <f t="shared" si="4"/>
        <v>Q</v>
      </c>
      <c r="R15" s="58"/>
      <c r="S15" s="58"/>
      <c r="T15" s="58"/>
      <c r="U15" s="58">
        <v>0.8</v>
      </c>
      <c r="V15" s="58">
        <f t="shared" ca="1" si="0"/>
        <v>-1.4269212158948724E-2</v>
      </c>
      <c r="W15" s="58"/>
      <c r="X15" s="58"/>
      <c r="Y15" s="58"/>
      <c r="Z15" s="58"/>
      <c r="AA15" s="58">
        <v>15</v>
      </c>
      <c r="AB15" s="58" t="s">
        <v>162</v>
      </c>
      <c r="AC15" s="58"/>
      <c r="AD15" s="58"/>
      <c r="AE15" s="58"/>
      <c r="AF15" s="58"/>
      <c r="AG15" s="58"/>
      <c r="AH15" s="58"/>
      <c r="AI15" s="58"/>
    </row>
    <row r="16" spans="1:35">
      <c r="A16" s="16"/>
      <c r="B16" s="58"/>
      <c r="C16" s="16">
        <f>COLUMN()</f>
        <v>3</v>
      </c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P16" s="16">
        <f>COLUMN()</f>
        <v>16</v>
      </c>
      <c r="Q16" s="16">
        <f>COLUMN()</f>
        <v>17</v>
      </c>
      <c r="R16" s="58"/>
      <c r="S16" s="58"/>
      <c r="T16" s="58"/>
      <c r="U16" s="58">
        <v>1</v>
      </c>
      <c r="V16" s="58">
        <f t="shared" ca="1" si="0"/>
        <v>-2.0164272807925213E-2</v>
      </c>
      <c r="W16" s="58"/>
      <c r="X16" s="58"/>
      <c r="Y16" s="58"/>
      <c r="Z16" s="58"/>
      <c r="AA16" s="58">
        <v>16</v>
      </c>
      <c r="AB16" s="58" t="s">
        <v>163</v>
      </c>
      <c r="AC16" s="58"/>
      <c r="AD16" s="58"/>
      <c r="AE16" s="58"/>
      <c r="AF16" s="58"/>
      <c r="AG16" s="58"/>
      <c r="AH16" s="58"/>
      <c r="AI16" s="58"/>
    </row>
    <row r="17" spans="1:35">
      <c r="A17" s="59" t="s">
        <v>164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>
        <v>1.2</v>
      </c>
      <c r="V17" s="58">
        <f t="shared" ca="1" si="0"/>
        <v>-2.6824384791566527E-2</v>
      </c>
      <c r="W17" s="58"/>
      <c r="X17" s="58"/>
      <c r="Y17" s="58"/>
      <c r="Z17" s="58"/>
      <c r="AA17" s="58">
        <v>17</v>
      </c>
      <c r="AB17" s="58" t="s">
        <v>166</v>
      </c>
      <c r="AC17" s="58"/>
      <c r="AD17" s="58"/>
      <c r="AE17" s="58"/>
      <c r="AF17" s="58"/>
      <c r="AG17" s="58"/>
      <c r="AH17" s="58"/>
      <c r="AI17" s="58"/>
    </row>
    <row r="18" spans="1:35">
      <c r="A18" s="82">
        <v>10000</v>
      </c>
      <c r="B18" s="82">
        <v>1</v>
      </c>
      <c r="C18" s="58">
        <f ca="1">SUM(INDIRECT(C12):INDIRECT(C13))</f>
        <v>133.69999999999999</v>
      </c>
      <c r="D18" s="103">
        <f ca="1">SUM(INDIRECT(D12):INDIRECT(D13))</f>
        <v>206.65829999999991</v>
      </c>
      <c r="E18" s="103">
        <f ca="1">SUM(INDIRECT(E12):INDIRECT(E13))</f>
        <v>-7.301089699692966</v>
      </c>
      <c r="F18" s="59">
        <f ca="1">SUM(INDIRECT(F12):INDIRECT(F13))</f>
        <v>217.50539999999987</v>
      </c>
      <c r="G18" s="59">
        <f ca="1">SUM(INDIRECT(G12):INDIRECT(G13))</f>
        <v>-7.1316135997709358</v>
      </c>
      <c r="H18" s="59">
        <f ca="1">SUM(INDIRECT(H12):INDIRECT(H13))</f>
        <v>490.07430719949986</v>
      </c>
      <c r="I18" s="59">
        <f ca="1">SUM(INDIRECT(I12):INDIRECT(I13))</f>
        <v>1191.3563143962567</v>
      </c>
      <c r="J18" s="59">
        <f ca="1">SUM(INDIRECT(J12):INDIRECT(J13))</f>
        <v>3127.5252114138407</v>
      </c>
      <c r="K18" s="59">
        <f ca="1">SUM(INDIRECT(K12):INDIRECT(K13))</f>
        <v>-17.041056549996089</v>
      </c>
      <c r="L18" s="59">
        <f ca="1">SUM(INDIRECT(L12):INDIRECT(L13))</f>
        <v>-43.703181978004636</v>
      </c>
      <c r="M18" s="58"/>
      <c r="N18" s="58">
        <f ca="1">SUM(INDIRECT(N12):INDIRECT(N13))</f>
        <v>1.8661632716069666E-3</v>
      </c>
      <c r="O18" s="58">
        <f ca="1">SQRT(SUM(INDIRECT(O12):INDIRECT(O13)))</f>
        <v>480060.90997477912</v>
      </c>
      <c r="P18" s="58">
        <f ca="1">SQRT(SUM(INDIRECT(P12):INDIRECT(P13)))</f>
        <v>526022.92402809055</v>
      </c>
      <c r="Q18" s="58">
        <f ca="1">SQRT(SUM(INDIRECT(Q12):INDIRECT(Q13)))</f>
        <v>190033.54466672472</v>
      </c>
      <c r="R18" s="58"/>
      <c r="S18" s="58"/>
      <c r="T18" s="58"/>
      <c r="U18" s="58">
        <v>1.4</v>
      </c>
      <c r="V18" s="58">
        <f t="shared" ca="1" si="0"/>
        <v>-3.4249548109872657E-2</v>
      </c>
      <c r="W18" s="58"/>
      <c r="X18" s="58"/>
      <c r="Y18" s="58"/>
      <c r="Z18" s="58"/>
      <c r="AA18" s="58">
        <v>18</v>
      </c>
      <c r="AB18" s="58" t="s">
        <v>168</v>
      </c>
      <c r="AC18" s="58"/>
      <c r="AD18" s="58"/>
      <c r="AE18" s="58"/>
      <c r="AF18" s="58"/>
      <c r="AG18" s="58"/>
      <c r="AH18" s="58"/>
      <c r="AI18" s="58"/>
    </row>
    <row r="19" spans="1:35">
      <c r="A19" s="83" t="s">
        <v>169</v>
      </c>
      <c r="B19" s="58"/>
      <c r="C19" s="58"/>
      <c r="D19" s="58"/>
      <c r="E19" s="58"/>
      <c r="F19" s="84" t="s">
        <v>170</v>
      </c>
      <c r="G19" s="84" t="s">
        <v>171</v>
      </c>
      <c r="H19" s="84" t="s">
        <v>172</v>
      </c>
      <c r="I19" s="84" t="s">
        <v>173</v>
      </c>
      <c r="J19" s="84" t="s">
        <v>174</v>
      </c>
      <c r="K19" s="84" t="s">
        <v>175</v>
      </c>
      <c r="L19" s="84" t="s">
        <v>176</v>
      </c>
      <c r="M19" s="37"/>
      <c r="N19" s="37"/>
      <c r="O19" s="37"/>
      <c r="P19" s="37"/>
      <c r="Q19" s="37"/>
      <c r="R19" s="58"/>
      <c r="S19" s="58"/>
      <c r="T19" s="58"/>
      <c r="U19" s="58">
        <v>1.6</v>
      </c>
      <c r="V19" s="58">
        <f t="shared" ca="1" si="0"/>
        <v>-4.2439762762843627E-2</v>
      </c>
      <c r="W19" s="58"/>
      <c r="X19" s="58"/>
      <c r="Y19" s="58"/>
      <c r="Z19" s="58"/>
      <c r="AA19" s="58">
        <v>19</v>
      </c>
      <c r="AB19" s="58" t="s">
        <v>177</v>
      </c>
      <c r="AC19" s="58"/>
      <c r="AD19" s="58"/>
      <c r="AE19" s="58"/>
      <c r="AF19" s="58"/>
      <c r="AG19" s="58"/>
      <c r="AH19" s="58"/>
      <c r="AI19" s="58"/>
    </row>
    <row r="20" spans="1:35" ht="15" thickBot="1">
      <c r="A20" s="85" t="s">
        <v>178</v>
      </c>
      <c r="B20" s="85" t="s">
        <v>179</v>
      </c>
      <c r="C20" s="85" t="s">
        <v>212</v>
      </c>
      <c r="D20" s="85" t="s">
        <v>178</v>
      </c>
      <c r="E20" s="85" t="s">
        <v>179</v>
      </c>
      <c r="F20" s="85" t="s">
        <v>213</v>
      </c>
      <c r="G20" s="85" t="s">
        <v>214</v>
      </c>
      <c r="H20" s="85" t="s">
        <v>222</v>
      </c>
      <c r="I20" s="85" t="s">
        <v>223</v>
      </c>
      <c r="J20" s="85" t="s">
        <v>224</v>
      </c>
      <c r="K20" s="85" t="s">
        <v>215</v>
      </c>
      <c r="L20" s="85" t="s">
        <v>225</v>
      </c>
      <c r="M20" s="86" t="s">
        <v>185</v>
      </c>
      <c r="N20" s="85" t="s">
        <v>186</v>
      </c>
      <c r="O20" s="85" t="s">
        <v>187</v>
      </c>
      <c r="P20" s="85" t="s">
        <v>188</v>
      </c>
      <c r="Q20" s="85" t="s">
        <v>189</v>
      </c>
      <c r="R20" s="61" t="s">
        <v>190</v>
      </c>
      <c r="S20" s="58"/>
      <c r="T20" s="58"/>
      <c r="U20" s="58">
        <v>1.8</v>
      </c>
      <c r="V20" s="58">
        <f t="shared" ca="1" si="0"/>
        <v>-5.1395028750479396E-2</v>
      </c>
      <c r="W20" s="58"/>
      <c r="X20" s="58"/>
      <c r="Y20" s="58"/>
      <c r="Z20" s="58"/>
      <c r="AA20" s="58">
        <v>20</v>
      </c>
      <c r="AB20" s="58" t="s">
        <v>191</v>
      </c>
      <c r="AC20" s="58"/>
      <c r="AD20" s="58"/>
      <c r="AE20" s="58"/>
      <c r="AF20" s="58"/>
      <c r="AG20" s="58"/>
      <c r="AH20" s="58"/>
      <c r="AI20" s="58"/>
    </row>
    <row r="21" spans="1:35">
      <c r="A21" s="87">
        <v>-17301</v>
      </c>
      <c r="B21" s="87">
        <v>-1.3410000246949494E-4</v>
      </c>
      <c r="C21" s="104">
        <v>0.1</v>
      </c>
      <c r="D21" s="88">
        <f t="shared" ref="D21:D84" si="5">A21/A$18</f>
        <v>-1.7301</v>
      </c>
      <c r="E21" s="88">
        <f t="shared" ref="E21:E84" si="6">B21/B$18</f>
        <v>-1.3410000246949494E-4</v>
      </c>
      <c r="F21" s="80">
        <f t="shared" ref="F21:F84" si="7">$C21*D21</f>
        <v>-0.17301</v>
      </c>
      <c r="G21" s="80">
        <f t="shared" ref="G21:G84" si="8">$C21*E21</f>
        <v>-1.3410000246949495E-5</v>
      </c>
      <c r="H21" s="80">
        <f t="shared" ref="H21:H84" si="9">C21*D21*D21</f>
        <v>0.29932460099999997</v>
      </c>
      <c r="I21" s="80">
        <f t="shared" ref="I21:I84" si="10">C21*D21*D21*D21</f>
        <v>-0.51786149219009991</v>
      </c>
      <c r="J21" s="80">
        <f t="shared" ref="J21:J84" si="11">C21*D21*D21*D21*D21</f>
        <v>0.89595216763809182</v>
      </c>
      <c r="K21" s="80">
        <f t="shared" ref="K21:K84" si="12">C21*E21*D21</f>
        <v>2.320064142724732E-5</v>
      </c>
      <c r="L21" s="80">
        <f t="shared" ref="L21:L84" si="13">C21*E21*D21*D21</f>
        <v>-4.0139429733280586E-5</v>
      </c>
      <c r="M21" s="80">
        <f t="shared" ref="M21:M84" ca="1" si="14">+E$4+E$5*D21+E$6*D21^2</f>
        <v>-5.7504410196841625E-3</v>
      </c>
      <c r="N21" s="80">
        <f t="shared" ref="N21:N84" ca="1" si="15">C21*(M21-E21)^2</f>
        <v>3.1543286421647889E-6</v>
      </c>
      <c r="O21" s="45">
        <f t="shared" ref="O21:O84" ca="1" si="16">(C21*O$1-O$2*F21+O$3*H21)^2</f>
        <v>1135051099.5969446</v>
      </c>
      <c r="P21" s="80">
        <f t="shared" ref="P21:P84" ca="1" si="17">(-C21*O$2+O$4*F21-O$5*H21)^2</f>
        <v>3158830491.0487862</v>
      </c>
      <c r="Q21" s="80">
        <f t="shared" ref="Q21:Q84" ca="1" si="18">+(C21*O$3-F21*O$5+H21*O$6)^2</f>
        <v>271041830.43099326</v>
      </c>
      <c r="R21" s="58">
        <f t="shared" ref="R21:R84" ca="1" si="19">+E21-M21</f>
        <v>5.6163410172146676E-3</v>
      </c>
      <c r="S21" s="58"/>
      <c r="T21" s="58"/>
      <c r="U21" s="58">
        <v>2</v>
      </c>
      <c r="V21" s="58">
        <f t="shared" ca="1" si="0"/>
        <v>-6.1115346072779991E-2</v>
      </c>
      <c r="W21" s="58"/>
      <c r="X21" s="58"/>
      <c r="Y21" s="58"/>
      <c r="Z21" s="58"/>
      <c r="AA21" s="58">
        <v>21</v>
      </c>
      <c r="AB21" s="58" t="s">
        <v>192</v>
      </c>
      <c r="AC21" s="58"/>
      <c r="AD21" s="58"/>
      <c r="AE21" s="58"/>
      <c r="AF21" s="58"/>
      <c r="AG21" s="58"/>
      <c r="AH21" s="58"/>
      <c r="AI21" s="58"/>
    </row>
    <row r="22" spans="1:35">
      <c r="A22" s="87">
        <v>-16560</v>
      </c>
      <c r="B22" s="87">
        <v>-1.88960000014049E-2</v>
      </c>
      <c r="C22" s="87">
        <v>0.1</v>
      </c>
      <c r="D22" s="88">
        <f t="shared" si="5"/>
        <v>-1.6559999999999999</v>
      </c>
      <c r="E22" s="88">
        <f t="shared" si="6"/>
        <v>-1.88960000014049E-2</v>
      </c>
      <c r="F22" s="80">
        <f t="shared" si="7"/>
        <v>-0.1656</v>
      </c>
      <c r="G22" s="80">
        <f t="shared" si="8"/>
        <v>-1.88960000014049E-3</v>
      </c>
      <c r="H22" s="80">
        <f t="shared" si="9"/>
        <v>0.27423359999999997</v>
      </c>
      <c r="I22" s="80">
        <f t="shared" si="10"/>
        <v>-0.45413084159999995</v>
      </c>
      <c r="J22" s="80">
        <f t="shared" si="11"/>
        <v>0.75204067368959993</v>
      </c>
      <c r="K22" s="80">
        <f t="shared" si="12"/>
        <v>3.1291776002326513E-3</v>
      </c>
      <c r="L22" s="80">
        <f t="shared" si="13"/>
        <v>-5.1819181059852698E-3</v>
      </c>
      <c r="M22" s="80">
        <f t="shared" ca="1" si="14"/>
        <v>-4.2595411770192312E-3</v>
      </c>
      <c r="N22" s="80">
        <f t="shared" ca="1" si="15"/>
        <v>2.1422592691793714E-5</v>
      </c>
      <c r="O22" s="45">
        <f t="shared" ca="1" si="16"/>
        <v>1056290741.6820691</v>
      </c>
      <c r="P22" s="80">
        <f t="shared" ca="1" si="17"/>
        <v>2868952557.5323801</v>
      </c>
      <c r="Q22" s="80">
        <f t="shared" ca="1" si="18"/>
        <v>243856187.24762905</v>
      </c>
      <c r="R22" s="58">
        <f t="shared" ca="1" si="19"/>
        <v>-1.4636458824385669E-2</v>
      </c>
      <c r="S22" s="58"/>
      <c r="T22" s="58"/>
      <c r="U22" s="58">
        <v>2.2000000000000002</v>
      </c>
      <c r="V22" s="58">
        <f t="shared" ca="1" si="0"/>
        <v>-7.1600714729745427E-2</v>
      </c>
      <c r="W22" s="58"/>
      <c r="X22" s="58"/>
      <c r="Y22" s="58"/>
      <c r="Z22" s="58"/>
      <c r="AA22" s="58">
        <v>22</v>
      </c>
      <c r="AB22" s="58" t="s">
        <v>74</v>
      </c>
      <c r="AC22" s="58"/>
      <c r="AD22" s="58"/>
      <c r="AE22" s="58"/>
      <c r="AF22" s="58"/>
      <c r="AG22" s="58"/>
      <c r="AH22" s="58"/>
      <c r="AI22" s="58"/>
    </row>
    <row r="23" spans="1:35">
      <c r="A23" s="87">
        <v>-15769</v>
      </c>
      <c r="B23" s="87">
        <v>-8.4529000014299527E-3</v>
      </c>
      <c r="C23" s="87">
        <v>0.1</v>
      </c>
      <c r="D23" s="88">
        <f t="shared" si="5"/>
        <v>-1.5769</v>
      </c>
      <c r="E23" s="88">
        <f t="shared" si="6"/>
        <v>-8.4529000014299527E-3</v>
      </c>
      <c r="F23" s="80">
        <f t="shared" si="7"/>
        <v>-0.15769</v>
      </c>
      <c r="G23" s="80">
        <f t="shared" si="8"/>
        <v>-8.4529000014299527E-4</v>
      </c>
      <c r="H23" s="80">
        <f t="shared" si="9"/>
        <v>0.248661361</v>
      </c>
      <c r="I23" s="80">
        <f t="shared" si="10"/>
        <v>-0.39211410016089998</v>
      </c>
      <c r="J23" s="80">
        <f t="shared" si="11"/>
        <v>0.61832472454372311</v>
      </c>
      <c r="K23" s="80">
        <f t="shared" si="12"/>
        <v>1.3329378012254891E-3</v>
      </c>
      <c r="L23" s="80">
        <f t="shared" si="13"/>
        <v>-2.1019096187524736E-3</v>
      </c>
      <c r="M23" s="80">
        <f t="shared" ca="1" si="14"/>
        <v>-2.7839281036549923E-3</v>
      </c>
      <c r="N23" s="80">
        <f t="shared" ca="1" si="15"/>
        <v>3.2137242377762239E-6</v>
      </c>
      <c r="O23" s="45">
        <f t="shared" ca="1" si="16"/>
        <v>976775805.41298044</v>
      </c>
      <c r="P23" s="80">
        <f t="shared" ca="1" si="17"/>
        <v>2581390761.4125934</v>
      </c>
      <c r="Q23" s="80">
        <f t="shared" ca="1" si="18"/>
        <v>217071068.5669108</v>
      </c>
      <c r="R23" s="58">
        <f t="shared" ca="1" si="19"/>
        <v>-5.6689718977749604E-3</v>
      </c>
      <c r="S23" s="58"/>
      <c r="T23" s="58"/>
      <c r="U23" s="58">
        <v>2.4</v>
      </c>
      <c r="V23" s="58">
        <f t="shared" ca="1" si="0"/>
        <v>-8.285113472137566E-2</v>
      </c>
      <c r="W23" s="58"/>
      <c r="X23" s="58"/>
      <c r="Y23" s="58"/>
      <c r="Z23" s="58"/>
      <c r="AA23" s="58">
        <v>23</v>
      </c>
      <c r="AB23" s="58" t="s">
        <v>193</v>
      </c>
      <c r="AC23" s="58"/>
      <c r="AD23" s="58"/>
      <c r="AE23" s="58"/>
      <c r="AF23" s="58"/>
      <c r="AG23" s="58"/>
      <c r="AH23" s="58"/>
      <c r="AI23" s="58"/>
    </row>
    <row r="24" spans="1:35">
      <c r="A24" s="87">
        <v>-15069</v>
      </c>
      <c r="B24" s="87">
        <v>1.1417100002290681E-2</v>
      </c>
      <c r="C24" s="87">
        <v>0.1</v>
      </c>
      <c r="D24" s="88">
        <f t="shared" si="5"/>
        <v>-1.5068999999999999</v>
      </c>
      <c r="E24" s="88">
        <f t="shared" si="6"/>
        <v>1.1417100002290681E-2</v>
      </c>
      <c r="F24" s="80">
        <f t="shared" si="7"/>
        <v>-0.15068999999999999</v>
      </c>
      <c r="G24" s="80">
        <f t="shared" si="8"/>
        <v>1.1417100002290681E-3</v>
      </c>
      <c r="H24" s="80">
        <f t="shared" si="9"/>
        <v>0.22707476099999996</v>
      </c>
      <c r="I24" s="80">
        <f t="shared" si="10"/>
        <v>-0.34217895735089993</v>
      </c>
      <c r="J24" s="80">
        <f t="shared" si="11"/>
        <v>0.51562947083207111</v>
      </c>
      <c r="K24" s="80">
        <f t="shared" si="12"/>
        <v>-1.7204427993451825E-3</v>
      </c>
      <c r="L24" s="80">
        <f t="shared" si="13"/>
        <v>2.5925352543332554E-3</v>
      </c>
      <c r="M24" s="80">
        <f t="shared" ca="1" si="14"/>
        <v>-1.5778863360902118E-3</v>
      </c>
      <c r="N24" s="80">
        <f t="shared" ca="1" si="15"/>
        <v>1.6886966993470605E-5</v>
      </c>
      <c r="O24" s="45">
        <f t="shared" ca="1" si="16"/>
        <v>910196636.23511565</v>
      </c>
      <c r="P24" s="80">
        <f t="shared" ca="1" si="17"/>
        <v>2344897176.9196577</v>
      </c>
      <c r="Q24" s="80">
        <f t="shared" ca="1" si="18"/>
        <v>195197575.49544865</v>
      </c>
      <c r="R24" s="58">
        <f t="shared" ca="1" si="19"/>
        <v>1.2994986338380893E-2</v>
      </c>
      <c r="S24" s="58"/>
      <c r="T24" s="58"/>
      <c r="U24" s="58">
        <v>2.6</v>
      </c>
      <c r="V24" s="58">
        <f t="shared" ca="1" si="0"/>
        <v>-9.4866606047670721E-2</v>
      </c>
      <c r="W24" s="58"/>
      <c r="X24" s="58"/>
      <c r="Y24" s="58"/>
      <c r="Z24" s="58"/>
      <c r="AA24" s="58">
        <v>24</v>
      </c>
      <c r="AB24" s="58" t="s">
        <v>178</v>
      </c>
      <c r="AC24" s="58"/>
      <c r="AD24" s="58"/>
      <c r="AE24" s="58"/>
      <c r="AF24" s="58"/>
      <c r="AG24" s="58"/>
      <c r="AH24" s="58"/>
      <c r="AI24" s="58"/>
    </row>
    <row r="25" spans="1:35">
      <c r="A25" s="87">
        <v>-15017</v>
      </c>
      <c r="B25" s="87">
        <v>2.0030300001963042E-2</v>
      </c>
      <c r="C25" s="87">
        <v>0.1</v>
      </c>
      <c r="D25" s="88">
        <f t="shared" si="5"/>
        <v>-1.5017</v>
      </c>
      <c r="E25" s="88">
        <f t="shared" si="6"/>
        <v>2.0030300001963042E-2</v>
      </c>
      <c r="F25" s="80">
        <f t="shared" si="7"/>
        <v>-0.15017000000000003</v>
      </c>
      <c r="G25" s="80">
        <f t="shared" si="8"/>
        <v>2.0030300001963042E-3</v>
      </c>
      <c r="H25" s="80">
        <f t="shared" si="9"/>
        <v>0.22551028900000003</v>
      </c>
      <c r="I25" s="80">
        <f t="shared" si="10"/>
        <v>-0.33864880099130007</v>
      </c>
      <c r="J25" s="80">
        <f t="shared" si="11"/>
        <v>0.50854890444863532</v>
      </c>
      <c r="K25" s="80">
        <f t="shared" si="12"/>
        <v>-3.0079501512947902E-3</v>
      </c>
      <c r="L25" s="80">
        <f t="shared" si="13"/>
        <v>4.5170387421993863E-3</v>
      </c>
      <c r="M25" s="80">
        <f t="shared" ca="1" si="14"/>
        <v>-1.4920342328521054E-3</v>
      </c>
      <c r="N25" s="80">
        <f t="shared" ca="1" si="15"/>
        <v>4.6321087091509615E-5</v>
      </c>
      <c r="O25" s="45">
        <f t="shared" ca="1" si="16"/>
        <v>905389122.36036932</v>
      </c>
      <c r="P25" s="80">
        <f t="shared" ca="1" si="17"/>
        <v>2327981181.8026381</v>
      </c>
      <c r="Q25" s="80">
        <f t="shared" ca="1" si="18"/>
        <v>193638849.64663422</v>
      </c>
      <c r="R25" s="58">
        <f t="shared" ca="1" si="19"/>
        <v>2.1522334234815147E-2</v>
      </c>
      <c r="S25" s="58"/>
      <c r="T25" s="58"/>
      <c r="U25" s="58">
        <v>2.8</v>
      </c>
      <c r="V25" s="58">
        <f t="shared" ca="1" si="0"/>
        <v>-0.10764712870863061</v>
      </c>
      <c r="W25" s="58"/>
      <c r="X25" s="58"/>
      <c r="Y25" s="58"/>
      <c r="Z25" s="58"/>
      <c r="AA25" s="58">
        <v>25</v>
      </c>
      <c r="AB25" s="58" t="s">
        <v>179</v>
      </c>
      <c r="AC25" s="58"/>
      <c r="AD25" s="58"/>
      <c r="AE25" s="58"/>
      <c r="AF25" s="58"/>
      <c r="AG25" s="58"/>
      <c r="AH25" s="58"/>
      <c r="AI25" s="58"/>
    </row>
    <row r="26" spans="1:35">
      <c r="A26" s="87">
        <v>-14961</v>
      </c>
      <c r="B26" s="87">
        <v>-1.5400999982375652E-3</v>
      </c>
      <c r="C26" s="87">
        <v>0.1</v>
      </c>
      <c r="D26" s="88">
        <f t="shared" si="5"/>
        <v>-1.4961</v>
      </c>
      <c r="E26" s="88">
        <f t="shared" si="6"/>
        <v>-1.5400999982375652E-3</v>
      </c>
      <c r="F26" s="80">
        <f t="shared" si="7"/>
        <v>-0.14960999999999999</v>
      </c>
      <c r="G26" s="80">
        <f t="shared" si="8"/>
        <v>-1.5400999982375654E-4</v>
      </c>
      <c r="H26" s="80">
        <f t="shared" si="9"/>
        <v>0.22383152099999998</v>
      </c>
      <c r="I26" s="80">
        <f t="shared" si="10"/>
        <v>-0.33487433856809995</v>
      </c>
      <c r="J26" s="80">
        <f t="shared" si="11"/>
        <v>0.50100549793173432</v>
      </c>
      <c r="K26" s="80">
        <f t="shared" si="12"/>
        <v>2.3041436073632215E-4</v>
      </c>
      <c r="L26" s="80">
        <f t="shared" si="13"/>
        <v>-3.4472292509761158E-4</v>
      </c>
      <c r="M26" s="80">
        <f t="shared" ca="1" si="14"/>
        <v>-1.4001565004816002E-3</v>
      </c>
      <c r="N26" s="80">
        <f t="shared" ca="1" si="15"/>
        <v>1.9584182564173762E-9</v>
      </c>
      <c r="O26" s="45">
        <f t="shared" ca="1" si="16"/>
        <v>900232914.88717008</v>
      </c>
      <c r="P26" s="80">
        <f t="shared" ca="1" si="17"/>
        <v>2309863071.3238873</v>
      </c>
      <c r="Q26" s="80">
        <f t="shared" ca="1" si="18"/>
        <v>191970262.35614282</v>
      </c>
      <c r="R26" s="58">
        <f t="shared" ca="1" si="19"/>
        <v>-1.3994349775596493E-4</v>
      </c>
      <c r="S26" s="58"/>
      <c r="T26" s="58"/>
      <c r="U26" s="58">
        <v>3</v>
      </c>
      <c r="V26" s="58">
        <f t="shared" ca="1" si="0"/>
        <v>-0.12119270270425532</v>
      </c>
      <c r="W26" s="58"/>
      <c r="X26" s="58"/>
      <c r="Y26" s="58"/>
      <c r="Z26" s="58"/>
      <c r="AA26" s="58">
        <v>26</v>
      </c>
      <c r="AB26" s="58" t="s">
        <v>194</v>
      </c>
      <c r="AC26" s="58"/>
      <c r="AD26" s="58"/>
      <c r="AE26" s="58"/>
      <c r="AF26" s="58"/>
      <c r="AG26" s="58"/>
      <c r="AH26" s="58"/>
      <c r="AI26" s="58"/>
    </row>
    <row r="27" spans="1:35">
      <c r="A27" s="87">
        <v>-14756</v>
      </c>
      <c r="B27" s="87">
        <v>7.3004000005312264E-3</v>
      </c>
      <c r="C27" s="87">
        <v>0.1</v>
      </c>
      <c r="D27" s="88">
        <f t="shared" si="5"/>
        <v>-1.4756</v>
      </c>
      <c r="E27" s="88">
        <f t="shared" si="6"/>
        <v>7.3004000005312264E-3</v>
      </c>
      <c r="F27" s="80">
        <f t="shared" si="7"/>
        <v>-0.14756</v>
      </c>
      <c r="G27" s="80">
        <f t="shared" si="8"/>
        <v>7.300400000531227E-4</v>
      </c>
      <c r="H27" s="80">
        <f t="shared" si="9"/>
        <v>0.21773953600000001</v>
      </c>
      <c r="I27" s="80">
        <f t="shared" si="10"/>
        <v>-0.3212964593216</v>
      </c>
      <c r="J27" s="80">
        <f t="shared" si="11"/>
        <v>0.47410505537495296</v>
      </c>
      <c r="K27" s="80">
        <f t="shared" si="12"/>
        <v>-1.0772470240783879E-3</v>
      </c>
      <c r="L27" s="80">
        <f t="shared" si="13"/>
        <v>1.5895857087300691E-3</v>
      </c>
      <c r="M27" s="80">
        <f t="shared" ca="1" si="14"/>
        <v>-1.0689351320115337E-3</v>
      </c>
      <c r="N27" s="80">
        <f t="shared" ca="1" si="15"/>
        <v>7.0045770560814537E-6</v>
      </c>
      <c r="O27" s="45">
        <f t="shared" ca="1" si="16"/>
        <v>881543340.80848074</v>
      </c>
      <c r="P27" s="80">
        <f t="shared" ca="1" si="17"/>
        <v>2244408767.502399</v>
      </c>
      <c r="Q27" s="80">
        <f t="shared" ca="1" si="18"/>
        <v>185950213.27352393</v>
      </c>
      <c r="R27" s="58">
        <f t="shared" ca="1" si="19"/>
        <v>8.3693351325427601E-3</v>
      </c>
      <c r="S27" s="58"/>
      <c r="T27" s="58"/>
      <c r="U27" s="58">
        <v>3.2</v>
      </c>
      <c r="V27" s="58">
        <f t="shared" ca="1" si="0"/>
        <v>-0.13550332803454487</v>
      </c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5">
      <c r="A28" s="87">
        <v>-14689</v>
      </c>
      <c r="B28" s="87">
        <v>-5.0248999978066422E-3</v>
      </c>
      <c r="C28" s="87">
        <v>0.1</v>
      </c>
      <c r="D28" s="88">
        <f t="shared" si="5"/>
        <v>-1.4689000000000001</v>
      </c>
      <c r="E28" s="88">
        <f t="shared" si="6"/>
        <v>-5.0248999978066422E-3</v>
      </c>
      <c r="F28" s="80">
        <f t="shared" si="7"/>
        <v>-0.14689000000000002</v>
      </c>
      <c r="G28" s="80">
        <f t="shared" si="8"/>
        <v>-5.0248999978066424E-4</v>
      </c>
      <c r="H28" s="80">
        <f t="shared" si="9"/>
        <v>0.21576672100000005</v>
      </c>
      <c r="I28" s="80">
        <f t="shared" si="10"/>
        <v>-0.3169397364769001</v>
      </c>
      <c r="J28" s="80">
        <f t="shared" si="11"/>
        <v>0.46555277891091856</v>
      </c>
      <c r="K28" s="80">
        <f t="shared" si="12"/>
        <v>7.3810756067781776E-4</v>
      </c>
      <c r="L28" s="80">
        <f t="shared" si="13"/>
        <v>-1.0842061958796466E-3</v>
      </c>
      <c r="M28" s="80">
        <f t="shared" ca="1" si="14"/>
        <v>-9.6242508145192446E-4</v>
      </c>
      <c r="N28" s="80">
        <f t="shared" ca="1" si="15"/>
        <v>1.6503702446011272E-6</v>
      </c>
      <c r="O28" s="45">
        <f t="shared" ca="1" si="16"/>
        <v>875497988.74880719</v>
      </c>
      <c r="P28" s="80">
        <f t="shared" ca="1" si="17"/>
        <v>2223310917.2926817</v>
      </c>
      <c r="Q28" s="80">
        <f t="shared" ca="1" si="18"/>
        <v>184012484.25329748</v>
      </c>
      <c r="R28" s="58">
        <f t="shared" ca="1" si="19"/>
        <v>-4.0624749163547177E-3</v>
      </c>
      <c r="S28" s="58"/>
      <c r="T28" s="58"/>
      <c r="U28" s="58">
        <v>3.4</v>
      </c>
      <c r="V28" s="58">
        <f t="shared" ca="1" si="0"/>
        <v>-0.1505790046994992</v>
      </c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spans="1:35">
      <c r="A29" s="87">
        <v>-13347</v>
      </c>
      <c r="B29" s="87">
        <v>-1.8122699999366887E-2</v>
      </c>
      <c r="C29" s="87">
        <v>0.1</v>
      </c>
      <c r="D29" s="88">
        <f t="shared" si="5"/>
        <v>-1.3347</v>
      </c>
      <c r="E29" s="88">
        <f t="shared" si="6"/>
        <v>-1.8122699999366887E-2</v>
      </c>
      <c r="F29" s="80">
        <f t="shared" si="7"/>
        <v>-0.13347000000000001</v>
      </c>
      <c r="G29" s="80">
        <f t="shared" si="8"/>
        <v>-1.8122699999366888E-3</v>
      </c>
      <c r="H29" s="80">
        <f t="shared" si="9"/>
        <v>0.178142409</v>
      </c>
      <c r="I29" s="80">
        <f t="shared" si="10"/>
        <v>-0.2377666732923</v>
      </c>
      <c r="J29" s="80">
        <f t="shared" si="11"/>
        <v>0.31734717884323282</v>
      </c>
      <c r="K29" s="80">
        <f t="shared" si="12"/>
        <v>2.4188367689154987E-3</v>
      </c>
      <c r="L29" s="80">
        <f t="shared" si="13"/>
        <v>-3.228421435471516E-3</v>
      </c>
      <c r="M29" s="80">
        <f t="shared" ca="1" si="14"/>
        <v>9.9012799203598845E-4</v>
      </c>
      <c r="N29" s="80">
        <f t="shared" ca="1" si="15"/>
        <v>3.6530019382895324E-5</v>
      </c>
      <c r="O29" s="45">
        <f t="shared" ca="1" si="16"/>
        <v>760766954.50318944</v>
      </c>
      <c r="P29" s="80">
        <f t="shared" ca="1" si="17"/>
        <v>1830222325.0104344</v>
      </c>
      <c r="Q29" s="80">
        <f t="shared" ca="1" si="18"/>
        <v>148174901.68893379</v>
      </c>
      <c r="R29" s="58">
        <f t="shared" ca="1" si="19"/>
        <v>-1.9112827991402875E-2</v>
      </c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pans="1:35">
      <c r="A30" s="87">
        <v>-12336</v>
      </c>
      <c r="B30" s="87">
        <v>-2.7775999988080002E-3</v>
      </c>
      <c r="C30" s="87">
        <v>0.1</v>
      </c>
      <c r="D30" s="88">
        <f t="shared" si="5"/>
        <v>-1.2336</v>
      </c>
      <c r="E30" s="88">
        <f t="shared" si="6"/>
        <v>-2.7775999988080002E-3</v>
      </c>
      <c r="F30" s="80">
        <f t="shared" si="7"/>
        <v>-0.12336000000000001</v>
      </c>
      <c r="G30" s="80">
        <f t="shared" si="8"/>
        <v>-2.7775999988080005E-4</v>
      </c>
      <c r="H30" s="80">
        <f t="shared" si="9"/>
        <v>0.15217689600000001</v>
      </c>
      <c r="I30" s="80">
        <f t="shared" si="10"/>
        <v>-0.18772541890560002</v>
      </c>
      <c r="J30" s="80">
        <f t="shared" si="11"/>
        <v>0.23157807676194819</v>
      </c>
      <c r="K30" s="80">
        <f t="shared" si="12"/>
        <v>3.4264473585295493E-4</v>
      </c>
      <c r="L30" s="80">
        <f t="shared" si="13"/>
        <v>-4.2268654614820519E-4</v>
      </c>
      <c r="M30" s="80">
        <f t="shared" ca="1" si="14"/>
        <v>2.2335941544955173E-3</v>
      </c>
      <c r="N30" s="80">
        <f t="shared" ca="1" si="15"/>
        <v>2.5112066842103359E-6</v>
      </c>
      <c r="O30" s="45">
        <f t="shared" ca="1" si="16"/>
        <v>682006545.06433249</v>
      </c>
      <c r="P30" s="80">
        <f t="shared" ca="1" si="17"/>
        <v>1569238148.0421336</v>
      </c>
      <c r="Q30" s="80">
        <f t="shared" ca="1" si="18"/>
        <v>124703352.11598393</v>
      </c>
      <c r="R30" s="58">
        <f t="shared" ca="1" si="19"/>
        <v>-5.0111941533035175E-3</v>
      </c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</row>
    <row r="31" spans="1:35">
      <c r="A31" s="87">
        <v>-11940</v>
      </c>
      <c r="B31" s="87">
        <v>1.2045999996189494E-2</v>
      </c>
      <c r="C31" s="87">
        <v>0.1</v>
      </c>
      <c r="D31" s="88">
        <f t="shared" si="5"/>
        <v>-1.194</v>
      </c>
      <c r="E31" s="88">
        <f t="shared" si="6"/>
        <v>1.2045999996189494E-2</v>
      </c>
      <c r="F31" s="80">
        <f t="shared" si="7"/>
        <v>-0.11940000000000001</v>
      </c>
      <c r="G31" s="80">
        <f t="shared" si="8"/>
        <v>1.2045999996189495E-3</v>
      </c>
      <c r="H31" s="80">
        <f t="shared" si="9"/>
        <v>0.14256360000000001</v>
      </c>
      <c r="I31" s="80">
        <f t="shared" si="10"/>
        <v>-0.17022093840000002</v>
      </c>
      <c r="J31" s="80">
        <f t="shared" si="11"/>
        <v>0.20324380044960003</v>
      </c>
      <c r="K31" s="80">
        <f t="shared" si="12"/>
        <v>-1.4382923995450256E-3</v>
      </c>
      <c r="L31" s="80">
        <f t="shared" si="13"/>
        <v>1.7173211250567605E-3</v>
      </c>
      <c r="M31" s="80">
        <f t="shared" ca="1" si="14"/>
        <v>2.667366002100529E-3</v>
      </c>
      <c r="N31" s="80">
        <f t="shared" ca="1" si="15"/>
        <v>8.7958775595081117E-6</v>
      </c>
      <c r="O31" s="45">
        <f t="shared" ca="1" si="16"/>
        <v>652869055.49550688</v>
      </c>
      <c r="P31" s="80">
        <f t="shared" ca="1" si="17"/>
        <v>1474735945.2363133</v>
      </c>
      <c r="Q31" s="80">
        <f t="shared" ca="1" si="18"/>
        <v>116279800.56053542</v>
      </c>
      <c r="R31" s="58">
        <f t="shared" ca="1" si="19"/>
        <v>9.3786339940889647E-3</v>
      </c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</row>
    <row r="32" spans="1:35">
      <c r="A32" s="87">
        <v>-11830</v>
      </c>
      <c r="B32" s="87">
        <v>3.1497000003582798E-2</v>
      </c>
      <c r="C32" s="87">
        <v>0.1</v>
      </c>
      <c r="D32" s="88">
        <f t="shared" si="5"/>
        <v>-1.1830000000000001</v>
      </c>
      <c r="E32" s="88">
        <f t="shared" si="6"/>
        <v>3.1497000003582798E-2</v>
      </c>
      <c r="F32" s="80">
        <f t="shared" si="7"/>
        <v>-0.11830000000000002</v>
      </c>
      <c r="G32" s="80">
        <f t="shared" si="8"/>
        <v>3.1497000003582799E-3</v>
      </c>
      <c r="H32" s="80">
        <f t="shared" si="9"/>
        <v>0.13994890000000001</v>
      </c>
      <c r="I32" s="80">
        <f t="shared" si="10"/>
        <v>-0.16555954870000003</v>
      </c>
      <c r="J32" s="80">
        <f t="shared" si="11"/>
        <v>0.19585694611210006</v>
      </c>
      <c r="K32" s="80">
        <f t="shared" si="12"/>
        <v>-3.7260951004238455E-3</v>
      </c>
      <c r="L32" s="80">
        <f t="shared" si="13"/>
        <v>4.4079705038014092E-3</v>
      </c>
      <c r="M32" s="80">
        <f t="shared" ca="1" si="14"/>
        <v>2.7825353373298785E-3</v>
      </c>
      <c r="N32" s="80">
        <f t="shared" ca="1" si="15"/>
        <v>8.2452048106948739E-5</v>
      </c>
      <c r="O32" s="45">
        <f t="shared" ca="1" si="16"/>
        <v>644941775.53381693</v>
      </c>
      <c r="P32" s="80">
        <f t="shared" ca="1" si="17"/>
        <v>1449229416.6983345</v>
      </c>
      <c r="Q32" s="80">
        <f t="shared" ca="1" si="18"/>
        <v>114013845.29572503</v>
      </c>
      <c r="R32" s="58">
        <f t="shared" ca="1" si="19"/>
        <v>2.8714464666252919E-2</v>
      </c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</row>
    <row r="33" spans="1:35">
      <c r="A33" s="87">
        <v>-11817</v>
      </c>
      <c r="B33" s="87">
        <v>1.2150299997301772E-2</v>
      </c>
      <c r="C33" s="87">
        <v>0.1</v>
      </c>
      <c r="D33" s="88">
        <f t="shared" si="5"/>
        <v>-1.1817</v>
      </c>
      <c r="E33" s="88">
        <f t="shared" si="6"/>
        <v>1.2150299997301772E-2</v>
      </c>
      <c r="F33" s="80">
        <f t="shared" si="7"/>
        <v>-0.11817</v>
      </c>
      <c r="G33" s="80">
        <f t="shared" si="8"/>
        <v>1.2150299997301774E-3</v>
      </c>
      <c r="H33" s="80">
        <f t="shared" si="9"/>
        <v>0.13964148899999998</v>
      </c>
      <c r="I33" s="80">
        <f t="shared" si="10"/>
        <v>-0.16501434755129998</v>
      </c>
      <c r="J33" s="80">
        <f t="shared" si="11"/>
        <v>0.19499745450137118</v>
      </c>
      <c r="K33" s="80">
        <f t="shared" si="12"/>
        <v>-1.4358009506811507E-3</v>
      </c>
      <c r="L33" s="80">
        <f t="shared" si="13"/>
        <v>1.6966859834199157E-3</v>
      </c>
      <c r="M33" s="80">
        <f t="shared" ca="1" si="14"/>
        <v>2.7959933441305592E-3</v>
      </c>
      <c r="N33" s="80">
        <f t="shared" ca="1" si="15"/>
        <v>8.7503052961563221E-6</v>
      </c>
      <c r="O33" s="45">
        <f t="shared" ca="1" si="16"/>
        <v>644009652.8280859</v>
      </c>
      <c r="P33" s="80">
        <f t="shared" ca="1" si="17"/>
        <v>1446236118.7383316</v>
      </c>
      <c r="Q33" s="80">
        <f t="shared" ca="1" si="18"/>
        <v>113748145.03711607</v>
      </c>
      <c r="R33" s="58">
        <f t="shared" ca="1" si="19"/>
        <v>9.354306653171213E-3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</row>
    <row r="34" spans="1:35">
      <c r="A34" s="87">
        <v>-11776</v>
      </c>
      <c r="B34" s="87">
        <v>-2.6481599998078309E-2</v>
      </c>
      <c r="C34" s="87">
        <v>0.1</v>
      </c>
      <c r="D34" s="88">
        <f t="shared" si="5"/>
        <v>-1.1776</v>
      </c>
      <c r="E34" s="88">
        <f t="shared" si="6"/>
        <v>-2.6481599998078309E-2</v>
      </c>
      <c r="F34" s="80">
        <f t="shared" si="7"/>
        <v>-0.11776</v>
      </c>
      <c r="G34" s="80">
        <f t="shared" si="8"/>
        <v>-2.6481599998078309E-3</v>
      </c>
      <c r="H34" s="80">
        <f t="shared" si="9"/>
        <v>0.13867417600000001</v>
      </c>
      <c r="I34" s="80">
        <f t="shared" si="10"/>
        <v>-0.16330270965760002</v>
      </c>
      <c r="J34" s="80">
        <f t="shared" si="11"/>
        <v>0.19230527089278979</v>
      </c>
      <c r="K34" s="80">
        <f t="shared" si="12"/>
        <v>3.1184732157737015E-3</v>
      </c>
      <c r="L34" s="80">
        <f t="shared" si="13"/>
        <v>-3.6723140588951109E-3</v>
      </c>
      <c r="M34" s="80">
        <f t="shared" ca="1" si="14"/>
        <v>2.8382260991604482E-3</v>
      </c>
      <c r="N34" s="80">
        <f t="shared" ca="1" si="15"/>
        <v>8.5965220237232308E-5</v>
      </c>
      <c r="O34" s="45">
        <f t="shared" ca="1" si="16"/>
        <v>641076421.59898579</v>
      </c>
      <c r="P34" s="80">
        <f t="shared" ca="1" si="17"/>
        <v>1436824830.8076367</v>
      </c>
      <c r="Q34" s="80">
        <f t="shared" ca="1" si="18"/>
        <v>112913054.63750815</v>
      </c>
      <c r="R34" s="58">
        <f t="shared" ca="1" si="19"/>
        <v>-2.9319826097238759E-2</v>
      </c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</row>
    <row r="35" spans="1:35">
      <c r="A35" s="87">
        <v>-11188</v>
      </c>
      <c r="B35" s="87">
        <v>-3.4707999948295765E-3</v>
      </c>
      <c r="C35" s="87">
        <v>0.1</v>
      </c>
      <c r="D35" s="88">
        <f t="shared" si="5"/>
        <v>-1.1188</v>
      </c>
      <c r="E35" s="88">
        <f t="shared" si="6"/>
        <v>-3.4707999948295765E-3</v>
      </c>
      <c r="F35" s="80">
        <f t="shared" si="7"/>
        <v>-0.11188000000000001</v>
      </c>
      <c r="G35" s="80">
        <f t="shared" si="8"/>
        <v>-3.4707999948295769E-4</v>
      </c>
      <c r="H35" s="80">
        <f t="shared" si="9"/>
        <v>0.12517134400000002</v>
      </c>
      <c r="I35" s="80">
        <f t="shared" si="10"/>
        <v>-0.14004169966720001</v>
      </c>
      <c r="J35" s="80">
        <f t="shared" si="11"/>
        <v>0.15667865358766336</v>
      </c>
      <c r="K35" s="80">
        <f t="shared" si="12"/>
        <v>3.8831310342153305E-4</v>
      </c>
      <c r="L35" s="80">
        <f t="shared" si="13"/>
        <v>-4.344447001080112E-4</v>
      </c>
      <c r="M35" s="80">
        <f t="shared" ca="1" si="14"/>
        <v>3.4085361395422772E-3</v>
      </c>
      <c r="N35" s="80">
        <f t="shared" ca="1" si="15"/>
        <v>4.7325265649674287E-6</v>
      </c>
      <c r="O35" s="45">
        <f t="shared" ca="1" si="16"/>
        <v>600089520.89478004</v>
      </c>
      <c r="P35" s="80">
        <f t="shared" ca="1" si="17"/>
        <v>1306641353.4748456</v>
      </c>
      <c r="Q35" s="80">
        <f t="shared" ca="1" si="18"/>
        <v>101410741.10022758</v>
      </c>
      <c r="R35" s="58">
        <f t="shared" ca="1" si="19"/>
        <v>-6.8793361343718537E-3</v>
      </c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</row>
    <row r="36" spans="1:35">
      <c r="A36" s="87">
        <v>-10875</v>
      </c>
      <c r="B36" s="87">
        <v>-1.2587499993969686E-2</v>
      </c>
      <c r="C36" s="87">
        <v>0.1</v>
      </c>
      <c r="D36" s="88">
        <f t="shared" si="5"/>
        <v>-1.0874999999999999</v>
      </c>
      <c r="E36" s="88">
        <f t="shared" si="6"/>
        <v>-1.2587499993969686E-2</v>
      </c>
      <c r="F36" s="80">
        <f t="shared" si="7"/>
        <v>-0.10875</v>
      </c>
      <c r="G36" s="80">
        <f t="shared" si="8"/>
        <v>-1.2587499993969688E-3</v>
      </c>
      <c r="H36" s="80">
        <f t="shared" si="9"/>
        <v>0.11826562499999999</v>
      </c>
      <c r="I36" s="80">
        <f t="shared" si="10"/>
        <v>-0.12861386718749998</v>
      </c>
      <c r="J36" s="80">
        <f t="shared" si="11"/>
        <v>0.13986758056640622</v>
      </c>
      <c r="K36" s="80">
        <f t="shared" si="12"/>
        <v>1.3688906243442035E-3</v>
      </c>
      <c r="L36" s="80">
        <f t="shared" si="13"/>
        <v>-1.4886685539743211E-3</v>
      </c>
      <c r="M36" s="80">
        <f t="shared" ca="1" si="14"/>
        <v>3.6851502426364351E-3</v>
      </c>
      <c r="N36" s="80">
        <f t="shared" ca="1" si="15"/>
        <v>2.6479914572291735E-5</v>
      </c>
      <c r="O36" s="45">
        <f t="shared" ca="1" si="16"/>
        <v>579081046.25811434</v>
      </c>
      <c r="P36" s="80">
        <f t="shared" ca="1" si="17"/>
        <v>1240910493.9778528</v>
      </c>
      <c r="Q36" s="80">
        <f t="shared" ca="1" si="18"/>
        <v>95640293.988817275</v>
      </c>
      <c r="R36" s="58">
        <f t="shared" ca="1" si="19"/>
        <v>-1.6272650236606123E-2</v>
      </c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</row>
    <row r="37" spans="1:35">
      <c r="A37" s="87">
        <v>-10218</v>
      </c>
      <c r="B37" s="87">
        <v>1.7506200005300343E-2</v>
      </c>
      <c r="C37" s="87">
        <v>0.1</v>
      </c>
      <c r="D37" s="88">
        <f t="shared" si="5"/>
        <v>-1.0218</v>
      </c>
      <c r="E37" s="88">
        <f t="shared" si="6"/>
        <v>1.7506200005300343E-2</v>
      </c>
      <c r="F37" s="80">
        <f t="shared" si="7"/>
        <v>-0.10218000000000001</v>
      </c>
      <c r="G37" s="80">
        <f t="shared" si="8"/>
        <v>1.7506200005300344E-3</v>
      </c>
      <c r="H37" s="80">
        <f t="shared" si="9"/>
        <v>0.10440752400000002</v>
      </c>
      <c r="I37" s="80">
        <f t="shared" si="10"/>
        <v>-0.10668360802320002</v>
      </c>
      <c r="J37" s="80">
        <f t="shared" si="11"/>
        <v>0.10900931067810579</v>
      </c>
      <c r="K37" s="80">
        <f t="shared" si="12"/>
        <v>-1.7887835165415892E-3</v>
      </c>
      <c r="L37" s="80">
        <f t="shared" si="13"/>
        <v>1.827778997202196E-3</v>
      </c>
      <c r="M37" s="80">
        <f t="shared" ca="1" si="14"/>
        <v>4.2048297881621659E-3</v>
      </c>
      <c r="N37" s="80">
        <f t="shared" ca="1" si="15"/>
        <v>1.7692644965337054E-5</v>
      </c>
      <c r="O37" s="45">
        <f t="shared" ca="1" si="16"/>
        <v>536760421.37507504</v>
      </c>
      <c r="P37" s="80">
        <f t="shared" ca="1" si="17"/>
        <v>1110692793.1583347</v>
      </c>
      <c r="Q37" s="80">
        <f t="shared" ca="1" si="18"/>
        <v>84290626.570345297</v>
      </c>
      <c r="R37" s="58">
        <f t="shared" ca="1" si="19"/>
        <v>1.3301370217138177E-2</v>
      </c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</row>
    <row r="38" spans="1:35">
      <c r="A38" s="87">
        <v>-10108</v>
      </c>
      <c r="B38" s="87">
        <v>9.9572000035550445E-3</v>
      </c>
      <c r="C38" s="87">
        <v>0.1</v>
      </c>
      <c r="D38" s="88">
        <f t="shared" si="5"/>
        <v>-1.0107999999999999</v>
      </c>
      <c r="E38" s="88">
        <f t="shared" si="6"/>
        <v>9.9572000035550445E-3</v>
      </c>
      <c r="F38" s="80">
        <f t="shared" si="7"/>
        <v>-0.10108</v>
      </c>
      <c r="G38" s="80">
        <f t="shared" si="8"/>
        <v>9.9572000035550454E-4</v>
      </c>
      <c r="H38" s="80">
        <f t="shared" si="9"/>
        <v>0.102171664</v>
      </c>
      <c r="I38" s="80">
        <f t="shared" si="10"/>
        <v>-0.10327511797119998</v>
      </c>
      <c r="J38" s="80">
        <f t="shared" si="11"/>
        <v>0.10439048924528893</v>
      </c>
      <c r="K38" s="80">
        <f t="shared" si="12"/>
        <v>-1.0064737763593439E-3</v>
      </c>
      <c r="L38" s="80">
        <f t="shared" si="13"/>
        <v>1.0173436931440248E-3</v>
      </c>
      <c r="M38" s="80">
        <f t="shared" ca="1" si="14"/>
        <v>4.2837701174384644E-3</v>
      </c>
      <c r="N38" s="80">
        <f t="shared" ca="1" si="15"/>
        <v>3.218780667268079E-6</v>
      </c>
      <c r="O38" s="45">
        <f t="shared" ca="1" si="16"/>
        <v>529905318.59997028</v>
      </c>
      <c r="P38" s="80">
        <f t="shared" ca="1" si="17"/>
        <v>1089889485.2940753</v>
      </c>
      <c r="Q38" s="80">
        <f t="shared" ca="1" si="18"/>
        <v>82488325.688516259</v>
      </c>
      <c r="R38" s="58">
        <f t="shared" ca="1" si="19"/>
        <v>5.6734298861165801E-3</v>
      </c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</row>
    <row r="39" spans="1:35">
      <c r="A39" s="87">
        <v>-5447</v>
      </c>
      <c r="B39" s="87">
        <v>7.2673000031500123E-3</v>
      </c>
      <c r="C39" s="87">
        <v>0.1</v>
      </c>
      <c r="D39" s="88">
        <f t="shared" si="5"/>
        <v>-0.54469999999999996</v>
      </c>
      <c r="E39" s="88">
        <f t="shared" si="6"/>
        <v>7.2673000031500123E-3</v>
      </c>
      <c r="F39" s="80">
        <f t="shared" si="7"/>
        <v>-5.4469999999999998E-2</v>
      </c>
      <c r="G39" s="80">
        <f t="shared" si="8"/>
        <v>7.2673000031500126E-4</v>
      </c>
      <c r="H39" s="80">
        <f t="shared" si="9"/>
        <v>2.9669808999999995E-2</v>
      </c>
      <c r="I39" s="80">
        <f t="shared" si="10"/>
        <v>-1.6161144962299995E-2</v>
      </c>
      <c r="J39" s="80">
        <f t="shared" si="11"/>
        <v>8.8029756609648065E-3</v>
      </c>
      <c r="K39" s="80">
        <f t="shared" si="12"/>
        <v>-3.9584983117158114E-4</v>
      </c>
      <c r="L39" s="80">
        <f t="shared" si="13"/>
        <v>2.1561940303916024E-4</v>
      </c>
      <c r="M39" s="80">
        <f t="shared" ca="1" si="14"/>
        <v>5.5020710011405719E-3</v>
      </c>
      <c r="N39" s="80">
        <f t="shared" ca="1" si="15"/>
        <v>3.1160334295352453E-7</v>
      </c>
      <c r="O39" s="45">
        <f t="shared" ca="1" si="16"/>
        <v>294200486.57586598</v>
      </c>
      <c r="P39" s="80">
        <f t="shared" ca="1" si="17"/>
        <v>436717684.44455576</v>
      </c>
      <c r="Q39" s="80">
        <f t="shared" ca="1" si="18"/>
        <v>28151827.774878014</v>
      </c>
      <c r="R39" s="58">
        <f t="shared" ca="1" si="19"/>
        <v>1.7652290020094405E-3</v>
      </c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</row>
    <row r="40" spans="1:35">
      <c r="A40" s="87">
        <v>-5445</v>
      </c>
      <c r="B40" s="87">
        <v>1.267550000193296E-2</v>
      </c>
      <c r="C40" s="87">
        <v>0.1</v>
      </c>
      <c r="D40" s="88">
        <f t="shared" si="5"/>
        <v>-0.54449999999999998</v>
      </c>
      <c r="E40" s="88">
        <f t="shared" si="6"/>
        <v>1.267550000193296E-2</v>
      </c>
      <c r="F40" s="80">
        <f t="shared" si="7"/>
        <v>-5.4449999999999998E-2</v>
      </c>
      <c r="G40" s="80">
        <f t="shared" si="8"/>
        <v>1.267550000193296E-3</v>
      </c>
      <c r="H40" s="80">
        <f t="shared" si="9"/>
        <v>2.9648024999999998E-2</v>
      </c>
      <c r="I40" s="80">
        <f t="shared" si="10"/>
        <v>-1.61433496125E-2</v>
      </c>
      <c r="J40" s="80">
        <f t="shared" si="11"/>
        <v>8.7900538640062493E-3</v>
      </c>
      <c r="K40" s="80">
        <f t="shared" si="12"/>
        <v>-6.9018097510524967E-4</v>
      </c>
      <c r="L40" s="80">
        <f t="shared" si="13"/>
        <v>3.7580354094480844E-4</v>
      </c>
      <c r="M40" s="80">
        <f t="shared" ca="1" si="14"/>
        <v>5.5017019062818789E-3</v>
      </c>
      <c r="N40" s="80">
        <f t="shared" ca="1" si="15"/>
        <v>5.1463379117167086E-6</v>
      </c>
      <c r="O40" s="45">
        <f t="shared" ca="1" si="16"/>
        <v>294120188.70042175</v>
      </c>
      <c r="P40" s="80">
        <f t="shared" ca="1" si="17"/>
        <v>436520959.89931023</v>
      </c>
      <c r="Q40" s="80">
        <f t="shared" ca="1" si="18"/>
        <v>28136436.69419599</v>
      </c>
      <c r="R40" s="58">
        <f t="shared" ca="1" si="19"/>
        <v>7.1737980956510811E-3</v>
      </c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spans="1:35">
      <c r="A41" s="87">
        <v>-5378</v>
      </c>
      <c r="B41" s="87">
        <v>1.8350199999986216E-2</v>
      </c>
      <c r="C41" s="87">
        <v>0.1</v>
      </c>
      <c r="D41" s="88">
        <f t="shared" si="5"/>
        <v>-0.53779999999999994</v>
      </c>
      <c r="E41" s="88">
        <f t="shared" si="6"/>
        <v>1.8350199999986216E-2</v>
      </c>
      <c r="F41" s="80">
        <f t="shared" si="7"/>
        <v>-5.3779999999999994E-2</v>
      </c>
      <c r="G41" s="80">
        <f t="shared" si="8"/>
        <v>1.8350199999986217E-3</v>
      </c>
      <c r="H41" s="80">
        <f t="shared" si="9"/>
        <v>2.8922883999999992E-2</v>
      </c>
      <c r="I41" s="80">
        <f t="shared" si="10"/>
        <v>-1.5554727015199995E-2</v>
      </c>
      <c r="J41" s="80">
        <f t="shared" si="11"/>
        <v>8.3653321887745564E-3</v>
      </c>
      <c r="K41" s="80">
        <f t="shared" si="12"/>
        <v>-9.8687375599925873E-4</v>
      </c>
      <c r="L41" s="80">
        <f t="shared" si="13"/>
        <v>5.3074070597640128E-4</v>
      </c>
      <c r="M41" s="80">
        <f t="shared" ca="1" si="14"/>
        <v>5.4888951244756613E-3</v>
      </c>
      <c r="N41" s="80">
        <f t="shared" ca="1" si="15"/>
        <v>1.654131631008316E-5</v>
      </c>
      <c r="O41" s="45">
        <f t="shared" ca="1" si="16"/>
        <v>291439534.84710675</v>
      </c>
      <c r="P41" s="80">
        <f t="shared" ca="1" si="17"/>
        <v>429966399.99004406</v>
      </c>
      <c r="Q41" s="80">
        <f t="shared" ca="1" si="18"/>
        <v>27624152.571742814</v>
      </c>
      <c r="R41" s="58">
        <f t="shared" ca="1" si="19"/>
        <v>1.2861304875510555E-2</v>
      </c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</row>
    <row r="42" spans="1:35">
      <c r="A42" s="87">
        <v>-4731.5</v>
      </c>
      <c r="B42" s="87">
        <v>2.8008500012219884E-3</v>
      </c>
      <c r="C42" s="87">
        <v>0.1</v>
      </c>
      <c r="D42" s="88">
        <f t="shared" si="5"/>
        <v>-0.47315000000000002</v>
      </c>
      <c r="E42" s="88">
        <f t="shared" si="6"/>
        <v>2.8008500012219884E-3</v>
      </c>
      <c r="F42" s="80">
        <f t="shared" si="7"/>
        <v>-4.7315000000000003E-2</v>
      </c>
      <c r="G42" s="80">
        <f t="shared" si="8"/>
        <v>2.8008500012219887E-4</v>
      </c>
      <c r="H42" s="80">
        <f t="shared" si="9"/>
        <v>2.2387092250000001E-2</v>
      </c>
      <c r="I42" s="80">
        <f t="shared" si="10"/>
        <v>-1.0592452698087501E-2</v>
      </c>
      <c r="J42" s="80">
        <f t="shared" si="11"/>
        <v>5.0118189941001012E-3</v>
      </c>
      <c r="K42" s="80">
        <f t="shared" si="12"/>
        <v>-1.325222178078184E-4</v>
      </c>
      <c r="L42" s="80">
        <f t="shared" si="13"/>
        <v>6.2702887355769278E-5</v>
      </c>
      <c r="M42" s="80">
        <f t="shared" ca="1" si="14"/>
        <v>5.3212065925594314E-3</v>
      </c>
      <c r="N42" s="80">
        <f t="shared" ca="1" si="15"/>
        <v>6.3521973474980953E-7</v>
      </c>
      <c r="O42" s="45">
        <f t="shared" ca="1" si="16"/>
        <v>266489110.33442086</v>
      </c>
      <c r="P42" s="80">
        <f t="shared" ca="1" si="17"/>
        <v>370201982.27068067</v>
      </c>
      <c r="Q42" s="80">
        <f t="shared" ca="1" si="18"/>
        <v>23003333.045311898</v>
      </c>
      <c r="R42" s="58">
        <f t="shared" ca="1" si="19"/>
        <v>-2.5203565913374431E-3</v>
      </c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</row>
    <row r="43" spans="1:35">
      <c r="A43" s="87">
        <v>-4727.5</v>
      </c>
      <c r="B43" s="87">
        <v>1.2617250002222136E-2</v>
      </c>
      <c r="C43" s="87">
        <v>0.1</v>
      </c>
      <c r="D43" s="88">
        <f t="shared" si="5"/>
        <v>-0.47275</v>
      </c>
      <c r="E43" s="88">
        <f t="shared" si="6"/>
        <v>1.2617250002222136E-2</v>
      </c>
      <c r="F43" s="80">
        <f t="shared" si="7"/>
        <v>-4.7275000000000005E-2</v>
      </c>
      <c r="G43" s="80">
        <f t="shared" si="8"/>
        <v>1.2617250002222137E-3</v>
      </c>
      <c r="H43" s="80">
        <f t="shared" si="9"/>
        <v>2.2349256250000001E-2</v>
      </c>
      <c r="I43" s="80">
        <f t="shared" si="10"/>
        <v>-1.0565610892187501E-2</v>
      </c>
      <c r="J43" s="80">
        <f t="shared" si="11"/>
        <v>4.9948925492816409E-3</v>
      </c>
      <c r="K43" s="80">
        <f t="shared" si="12"/>
        <v>-5.9648049385505151E-4</v>
      </c>
      <c r="L43" s="80">
        <f t="shared" si="13"/>
        <v>2.8198615346997563E-4</v>
      </c>
      <c r="M43" s="80">
        <f t="shared" ca="1" si="14"/>
        <v>5.3199202435607589E-3</v>
      </c>
      <c r="N43" s="80">
        <f t="shared" ca="1" si="15"/>
        <v>5.3251021606644908E-6</v>
      </c>
      <c r="O43" s="45">
        <f t="shared" ca="1" si="16"/>
        <v>266339822.57031548</v>
      </c>
      <c r="P43" s="80">
        <f t="shared" ca="1" si="17"/>
        <v>369851397.4256621</v>
      </c>
      <c r="Q43" s="80">
        <f t="shared" ca="1" si="18"/>
        <v>22976513.163265347</v>
      </c>
      <c r="R43" s="58">
        <f t="shared" ca="1" si="19"/>
        <v>7.2973297586613767E-3</v>
      </c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</row>
    <row r="44" spans="1:35">
      <c r="A44" s="87">
        <v>-4611</v>
      </c>
      <c r="B44" s="87">
        <v>-4.1051000007428229E-3</v>
      </c>
      <c r="C44" s="87">
        <v>0.1</v>
      </c>
      <c r="D44" s="88">
        <f t="shared" si="5"/>
        <v>-0.46110000000000001</v>
      </c>
      <c r="E44" s="88">
        <f t="shared" si="6"/>
        <v>-4.1051000007428229E-3</v>
      </c>
      <c r="F44" s="80">
        <f t="shared" si="7"/>
        <v>-4.6110000000000005E-2</v>
      </c>
      <c r="G44" s="80">
        <f t="shared" si="8"/>
        <v>-4.1051000007428232E-4</v>
      </c>
      <c r="H44" s="80">
        <f t="shared" si="9"/>
        <v>2.1261321000000003E-2</v>
      </c>
      <c r="I44" s="80">
        <f t="shared" si="10"/>
        <v>-9.8035951131000016E-3</v>
      </c>
      <c r="J44" s="80">
        <f t="shared" si="11"/>
        <v>4.5204377066504105E-3</v>
      </c>
      <c r="K44" s="80">
        <f t="shared" si="12"/>
        <v>1.8928616103425157E-4</v>
      </c>
      <c r="L44" s="80">
        <f t="shared" si="13"/>
        <v>-8.7279848852893401E-5</v>
      </c>
      <c r="M44" s="80">
        <f t="shared" ca="1" si="14"/>
        <v>5.2811128312370698E-3</v>
      </c>
      <c r="N44" s="80">
        <f t="shared" ca="1" si="15"/>
        <v>8.8100991327224001E-6</v>
      </c>
      <c r="O44" s="45">
        <f t="shared" ca="1" si="16"/>
        <v>262018779.76783136</v>
      </c>
      <c r="P44" s="80">
        <f t="shared" ca="1" si="17"/>
        <v>359741531.69026881</v>
      </c>
      <c r="Q44" s="80">
        <f t="shared" ca="1" si="18"/>
        <v>22204656.743371259</v>
      </c>
      <c r="R44" s="58">
        <f t="shared" ca="1" si="19"/>
        <v>-9.3862128319798926E-3</v>
      </c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</row>
    <row r="45" spans="1:35">
      <c r="A45" s="87">
        <v>-3081</v>
      </c>
      <c r="B45" s="87">
        <v>9.1679000033764169E-3</v>
      </c>
      <c r="C45" s="87">
        <v>0.1</v>
      </c>
      <c r="D45" s="88">
        <f t="shared" si="5"/>
        <v>-0.30809999999999998</v>
      </c>
      <c r="E45" s="88">
        <f t="shared" si="6"/>
        <v>9.1679000033764169E-3</v>
      </c>
      <c r="F45" s="80">
        <f t="shared" si="7"/>
        <v>-3.0810000000000001E-2</v>
      </c>
      <c r="G45" s="80">
        <f t="shared" si="8"/>
        <v>9.1679000033764171E-4</v>
      </c>
      <c r="H45" s="80">
        <f t="shared" si="9"/>
        <v>9.4925610000000001E-3</v>
      </c>
      <c r="I45" s="80">
        <f t="shared" si="10"/>
        <v>-2.9246580440999998E-3</v>
      </c>
      <c r="J45" s="80">
        <f t="shared" si="11"/>
        <v>9.0108714338720994E-4</v>
      </c>
      <c r="K45" s="80">
        <f t="shared" si="12"/>
        <v>-2.8246299910402741E-4</v>
      </c>
      <c r="L45" s="80">
        <f t="shared" si="13"/>
        <v>8.7026850023950834E-5</v>
      </c>
      <c r="M45" s="80">
        <f t="shared" ca="1" si="14"/>
        <v>4.5305438475224486E-3</v>
      </c>
      <c r="N45" s="80">
        <f t="shared" ca="1" si="15"/>
        <v>2.1505072116236695E-6</v>
      </c>
      <c r="O45" s="45">
        <f t="shared" ca="1" si="16"/>
        <v>209931296.27953526</v>
      </c>
      <c r="P45" s="80">
        <f t="shared" ca="1" si="17"/>
        <v>244099960.60231939</v>
      </c>
      <c r="Q45" s="80">
        <f t="shared" ca="1" si="18"/>
        <v>13628327.474349217</v>
      </c>
      <c r="R45" s="58">
        <f t="shared" ca="1" si="19"/>
        <v>4.6373561558539682E-3</v>
      </c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spans="1:35">
      <c r="A46" s="87">
        <v>-2363.5</v>
      </c>
      <c r="B46" s="87">
        <v>-8.9034999837167561E-4</v>
      </c>
      <c r="C46" s="87">
        <v>0.1</v>
      </c>
      <c r="D46" s="88">
        <f t="shared" si="5"/>
        <v>-0.23635</v>
      </c>
      <c r="E46" s="88">
        <f t="shared" si="6"/>
        <v>-8.9034999837167561E-4</v>
      </c>
      <c r="F46" s="80">
        <f t="shared" si="7"/>
        <v>-2.3635000000000003E-2</v>
      </c>
      <c r="G46" s="80">
        <f t="shared" si="8"/>
        <v>-8.9034999837167569E-5</v>
      </c>
      <c r="H46" s="80">
        <f t="shared" si="9"/>
        <v>5.5861322500000005E-3</v>
      </c>
      <c r="I46" s="80">
        <f t="shared" si="10"/>
        <v>-1.3202823572875E-3</v>
      </c>
      <c r="J46" s="80">
        <f t="shared" si="11"/>
        <v>3.1204873514490062E-4</v>
      </c>
      <c r="K46" s="80">
        <f t="shared" si="12"/>
        <v>2.1043422211514555E-5</v>
      </c>
      <c r="L46" s="80">
        <f t="shared" si="13"/>
        <v>-4.973612839691465E-6</v>
      </c>
      <c r="M46" s="80">
        <f t="shared" ca="1" si="14"/>
        <v>4.0243479042217202E-3</v>
      </c>
      <c r="N46" s="80">
        <f t="shared" ca="1" si="15"/>
        <v>2.4154255473755924E-6</v>
      </c>
      <c r="O46" s="45">
        <f t="shared" ca="1" si="16"/>
        <v>188328730.71731752</v>
      </c>
      <c r="P46" s="80">
        <f t="shared" ca="1" si="17"/>
        <v>199964481.35002434</v>
      </c>
      <c r="Q46" s="80">
        <f t="shared" ca="1" si="18"/>
        <v>10513474.883963306</v>
      </c>
      <c r="R46" s="58">
        <f t="shared" ca="1" si="19"/>
        <v>-4.9146979025933958E-3</v>
      </c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35">
      <c r="A47" s="87">
        <v>-146.5</v>
      </c>
      <c r="B47" s="87">
        <v>-4.400649995659478E-3</v>
      </c>
      <c r="C47" s="87">
        <v>1</v>
      </c>
      <c r="D47" s="88">
        <f t="shared" si="5"/>
        <v>-1.465E-2</v>
      </c>
      <c r="E47" s="88">
        <f t="shared" si="6"/>
        <v>-4.400649995659478E-3</v>
      </c>
      <c r="F47" s="80">
        <f t="shared" si="7"/>
        <v>-1.465E-2</v>
      </c>
      <c r="G47" s="80">
        <f t="shared" si="8"/>
        <v>-4.400649995659478E-3</v>
      </c>
      <c r="H47" s="80">
        <f t="shared" si="9"/>
        <v>2.1462249999999999E-4</v>
      </c>
      <c r="I47" s="80">
        <f t="shared" si="10"/>
        <v>-3.1442196249999998E-6</v>
      </c>
      <c r="J47" s="80">
        <f t="shared" si="11"/>
        <v>4.6062817506249998E-8</v>
      </c>
      <c r="K47" s="80">
        <f t="shared" si="12"/>
        <v>6.4469522436411348E-5</v>
      </c>
      <c r="L47" s="80">
        <f t="shared" si="13"/>
        <v>-9.4447850369342624E-7</v>
      </c>
      <c r="M47" s="80">
        <f t="shared" ca="1" si="14"/>
        <v>1.8380977712817374E-3</v>
      </c>
      <c r="N47" s="80">
        <f t="shared" ca="1" si="15"/>
        <v>3.8921973699514005E-5</v>
      </c>
      <c r="O47" s="45">
        <f t="shared" ca="1" si="16"/>
        <v>13180467829.45813</v>
      </c>
      <c r="P47" s="80">
        <f t="shared" ca="1" si="17"/>
        <v>9804797541.7927036</v>
      </c>
      <c r="Q47" s="80">
        <f t="shared" ca="1" si="18"/>
        <v>389250432.34934455</v>
      </c>
      <c r="R47" s="58">
        <f t="shared" ca="1" si="19"/>
        <v>-6.2387477669412156E-3</v>
      </c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pans="1:35">
      <c r="A48" s="87">
        <v>-146.5</v>
      </c>
      <c r="B48" s="87">
        <v>-2.0006499980809167E-3</v>
      </c>
      <c r="C48" s="87">
        <v>1</v>
      </c>
      <c r="D48" s="88">
        <f t="shared" si="5"/>
        <v>-1.465E-2</v>
      </c>
      <c r="E48" s="88">
        <f t="shared" si="6"/>
        <v>-2.0006499980809167E-3</v>
      </c>
      <c r="F48" s="80">
        <f t="shared" si="7"/>
        <v>-1.465E-2</v>
      </c>
      <c r="G48" s="80">
        <f t="shared" si="8"/>
        <v>-2.0006499980809167E-3</v>
      </c>
      <c r="H48" s="80">
        <f t="shared" si="9"/>
        <v>2.1462249999999999E-4</v>
      </c>
      <c r="I48" s="80">
        <f t="shared" si="10"/>
        <v>-3.1442196249999998E-6</v>
      </c>
      <c r="J48" s="80">
        <f t="shared" si="11"/>
        <v>4.6062817506249998E-8</v>
      </c>
      <c r="K48" s="80">
        <f t="shared" si="12"/>
        <v>2.9309522471885431E-5</v>
      </c>
      <c r="L48" s="80">
        <f t="shared" si="13"/>
        <v>-4.2938450421312157E-7</v>
      </c>
      <c r="M48" s="80">
        <f t="shared" ca="1" si="14"/>
        <v>1.8380977712817374E-3</v>
      </c>
      <c r="N48" s="80">
        <f t="shared" ca="1" si="15"/>
        <v>1.4735984436786755E-5</v>
      </c>
      <c r="O48" s="45">
        <f t="shared" ca="1" si="16"/>
        <v>13180467829.45813</v>
      </c>
      <c r="P48" s="80">
        <f t="shared" ca="1" si="17"/>
        <v>9804797541.7927036</v>
      </c>
      <c r="Q48" s="80">
        <f t="shared" ca="1" si="18"/>
        <v>389250432.34934455</v>
      </c>
      <c r="R48" s="58">
        <f t="shared" ca="1" si="19"/>
        <v>-3.8387477693626543E-3</v>
      </c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spans="1:35">
      <c r="A49" s="87">
        <v>-140</v>
      </c>
      <c r="B49" s="87">
        <v>-1.1739999972633086E-3</v>
      </c>
      <c r="C49" s="87">
        <v>1</v>
      </c>
      <c r="D49" s="88">
        <f t="shared" si="5"/>
        <v>-1.4E-2</v>
      </c>
      <c r="E49" s="88">
        <f t="shared" si="6"/>
        <v>-1.1739999972633086E-3</v>
      </c>
      <c r="F49" s="80">
        <f t="shared" si="7"/>
        <v>-1.4E-2</v>
      </c>
      <c r="G49" s="80">
        <f t="shared" si="8"/>
        <v>-1.1739999972633086E-3</v>
      </c>
      <c r="H49" s="80">
        <f t="shared" si="9"/>
        <v>1.9600000000000002E-4</v>
      </c>
      <c r="I49" s="80">
        <f t="shared" si="10"/>
        <v>-2.7440000000000003E-6</v>
      </c>
      <c r="J49" s="80">
        <f t="shared" si="11"/>
        <v>3.8416000000000005E-8</v>
      </c>
      <c r="K49" s="80">
        <f t="shared" si="12"/>
        <v>1.6435999961686321E-5</v>
      </c>
      <c r="L49" s="80">
        <f t="shared" si="13"/>
        <v>-2.3010399946360851E-7</v>
      </c>
      <c r="M49" s="80">
        <f t="shared" ca="1" si="14"/>
        <v>1.8303057895480341E-3</v>
      </c>
      <c r="N49" s="80">
        <f t="shared" ca="1" si="15"/>
        <v>9.0258532606681207E-6</v>
      </c>
      <c r="O49" s="45">
        <f t="shared" ca="1" si="16"/>
        <v>13166003165.125877</v>
      </c>
      <c r="P49" s="80">
        <f t="shared" ca="1" si="17"/>
        <v>9781706716.89534</v>
      </c>
      <c r="Q49" s="80">
        <f t="shared" ca="1" si="18"/>
        <v>387886823.94711989</v>
      </c>
      <c r="R49" s="58">
        <f t="shared" ca="1" si="19"/>
        <v>-3.0043057868113427E-3</v>
      </c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</row>
    <row r="50" spans="1:35">
      <c r="A50" s="87">
        <v>-140</v>
      </c>
      <c r="B50" s="87">
        <v>-6.739999953424558E-4</v>
      </c>
      <c r="C50" s="87">
        <v>1</v>
      </c>
      <c r="D50" s="88">
        <f t="shared" si="5"/>
        <v>-1.4E-2</v>
      </c>
      <c r="E50" s="88">
        <f t="shared" si="6"/>
        <v>-6.739999953424558E-4</v>
      </c>
      <c r="F50" s="80">
        <f t="shared" si="7"/>
        <v>-1.4E-2</v>
      </c>
      <c r="G50" s="80">
        <f t="shared" si="8"/>
        <v>-6.739999953424558E-4</v>
      </c>
      <c r="H50" s="80">
        <f t="shared" si="9"/>
        <v>1.9600000000000002E-4</v>
      </c>
      <c r="I50" s="80">
        <f t="shared" si="10"/>
        <v>-2.7440000000000003E-6</v>
      </c>
      <c r="J50" s="80">
        <f t="shared" si="11"/>
        <v>3.8416000000000005E-8</v>
      </c>
      <c r="K50" s="80">
        <f t="shared" si="12"/>
        <v>9.4359999347943813E-6</v>
      </c>
      <c r="L50" s="80">
        <f t="shared" si="13"/>
        <v>-1.3210399908712133E-7</v>
      </c>
      <c r="M50" s="80">
        <f t="shared" ca="1" si="14"/>
        <v>1.8303057895480341E-3</v>
      </c>
      <c r="N50" s="80">
        <f t="shared" ca="1" si="15"/>
        <v>6.2715474642359726E-6</v>
      </c>
      <c r="O50" s="45">
        <f t="shared" ca="1" si="16"/>
        <v>13166003165.125877</v>
      </c>
      <c r="P50" s="80">
        <f t="shared" ca="1" si="17"/>
        <v>9781706716.89534</v>
      </c>
      <c r="Q50" s="80">
        <f t="shared" ca="1" si="18"/>
        <v>387886823.94711989</v>
      </c>
      <c r="R50" s="58">
        <f t="shared" ca="1" si="19"/>
        <v>-2.5043057848904899E-3</v>
      </c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</row>
    <row r="51" spans="1:35">
      <c r="A51" s="87">
        <v>-21</v>
      </c>
      <c r="B51" s="87">
        <v>-3.6860999971395358E-3</v>
      </c>
      <c r="C51" s="87">
        <v>1</v>
      </c>
      <c r="D51" s="88">
        <f t="shared" si="5"/>
        <v>-2.0999999999999999E-3</v>
      </c>
      <c r="E51" s="88">
        <f t="shared" si="6"/>
        <v>-3.6860999971395358E-3</v>
      </c>
      <c r="F51" s="80">
        <f t="shared" si="7"/>
        <v>-2.0999999999999999E-3</v>
      </c>
      <c r="G51" s="80">
        <f t="shared" si="8"/>
        <v>-3.6860999971395358E-3</v>
      </c>
      <c r="H51" s="80">
        <f t="shared" si="9"/>
        <v>4.4099999999999993E-6</v>
      </c>
      <c r="I51" s="80">
        <f t="shared" si="10"/>
        <v>-9.2609999999999977E-9</v>
      </c>
      <c r="J51" s="80">
        <f t="shared" si="11"/>
        <v>1.9448099999999993E-11</v>
      </c>
      <c r="K51" s="80">
        <f t="shared" si="12"/>
        <v>7.7408099939930248E-6</v>
      </c>
      <c r="L51" s="80">
        <f t="shared" si="13"/>
        <v>-1.6255700987385351E-8</v>
      </c>
      <c r="M51" s="80">
        <f t="shared" ca="1" si="14"/>
        <v>1.6862243781055443E-3</v>
      </c>
      <c r="N51" s="80">
        <f t="shared" ca="1" si="15"/>
        <v>2.8861869192852442E-5</v>
      </c>
      <c r="O51" s="45">
        <f t="shared" ca="1" si="16"/>
        <v>12903235159.730165</v>
      </c>
      <c r="P51" s="80">
        <f t="shared" ca="1" si="17"/>
        <v>9365301217.2473431</v>
      </c>
      <c r="Q51" s="80">
        <f t="shared" ca="1" si="18"/>
        <v>363448890.67110944</v>
      </c>
      <c r="R51" s="58">
        <f t="shared" ca="1" si="19"/>
        <v>-5.3723243752450802E-3</v>
      </c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</row>
    <row r="52" spans="1:35">
      <c r="A52" s="87">
        <v>-21</v>
      </c>
      <c r="B52" s="87">
        <v>-2.186099998652935E-3</v>
      </c>
      <c r="C52" s="87">
        <v>1</v>
      </c>
      <c r="D52" s="88">
        <f t="shared" si="5"/>
        <v>-2.0999999999999999E-3</v>
      </c>
      <c r="E52" s="88">
        <f t="shared" si="6"/>
        <v>-2.186099998652935E-3</v>
      </c>
      <c r="F52" s="80">
        <f t="shared" si="7"/>
        <v>-2.0999999999999999E-3</v>
      </c>
      <c r="G52" s="80">
        <f t="shared" si="8"/>
        <v>-2.186099998652935E-3</v>
      </c>
      <c r="H52" s="80">
        <f t="shared" si="9"/>
        <v>4.4099999999999993E-6</v>
      </c>
      <c r="I52" s="80">
        <f t="shared" si="10"/>
        <v>-9.2609999999999977E-9</v>
      </c>
      <c r="J52" s="80">
        <f t="shared" si="11"/>
        <v>1.9448099999999993E-11</v>
      </c>
      <c r="K52" s="80">
        <f t="shared" si="12"/>
        <v>4.5908099971711632E-6</v>
      </c>
      <c r="L52" s="80">
        <f t="shared" si="13"/>
        <v>-9.6407009940594427E-9</v>
      </c>
      <c r="M52" s="80">
        <f t="shared" ca="1" si="14"/>
        <v>1.6862243781055443E-3</v>
      </c>
      <c r="N52" s="80">
        <f t="shared" ca="1" si="15"/>
        <v>1.4994896078837946E-5</v>
      </c>
      <c r="O52" s="45">
        <f t="shared" ca="1" si="16"/>
        <v>12903235159.730165</v>
      </c>
      <c r="P52" s="80">
        <f t="shared" ca="1" si="17"/>
        <v>9365301217.2473431</v>
      </c>
      <c r="Q52" s="80">
        <f t="shared" ca="1" si="18"/>
        <v>363448890.67110944</v>
      </c>
      <c r="R52" s="58">
        <f t="shared" ca="1" si="19"/>
        <v>-3.8723243767584794E-3</v>
      </c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</row>
    <row r="53" spans="1:35">
      <c r="A53" s="87">
        <v>-19</v>
      </c>
      <c r="B53" s="87">
        <v>-2.6778999963426031E-3</v>
      </c>
      <c r="C53" s="87">
        <v>1</v>
      </c>
      <c r="D53" s="88">
        <f t="shared" si="5"/>
        <v>-1.9E-3</v>
      </c>
      <c r="E53" s="88">
        <f t="shared" si="6"/>
        <v>-2.6778999963426031E-3</v>
      </c>
      <c r="F53" s="80">
        <f t="shared" si="7"/>
        <v>-1.9E-3</v>
      </c>
      <c r="G53" s="80">
        <f t="shared" si="8"/>
        <v>-2.6778999963426031E-3</v>
      </c>
      <c r="H53" s="80">
        <f t="shared" si="9"/>
        <v>3.6100000000000002E-6</v>
      </c>
      <c r="I53" s="80">
        <f t="shared" si="10"/>
        <v>-6.8590000000000004E-9</v>
      </c>
      <c r="J53" s="80">
        <f t="shared" si="11"/>
        <v>1.3032100000000001E-11</v>
      </c>
      <c r="K53" s="80">
        <f t="shared" si="12"/>
        <v>5.088009993050946E-6</v>
      </c>
      <c r="L53" s="80">
        <f t="shared" si="13"/>
        <v>-9.667218986796798E-9</v>
      </c>
      <c r="M53" s="80">
        <f t="shared" ca="1" si="14"/>
        <v>1.6837796989759063E-3</v>
      </c>
      <c r="N53" s="80">
        <f t="shared" ca="1" si="15"/>
        <v>1.9024249764553769E-5</v>
      </c>
      <c r="O53" s="45">
        <f t="shared" ca="1" si="16"/>
        <v>12898851941.210743</v>
      </c>
      <c r="P53" s="80">
        <f t="shared" ca="1" si="17"/>
        <v>9358404864.2340317</v>
      </c>
      <c r="Q53" s="80">
        <f t="shared" ca="1" si="18"/>
        <v>363046642.45353591</v>
      </c>
      <c r="R53" s="58">
        <f t="shared" ca="1" si="19"/>
        <v>-4.3616796953185096E-3</v>
      </c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</row>
    <row r="54" spans="1:35">
      <c r="A54" s="87">
        <v>-19</v>
      </c>
      <c r="B54" s="87">
        <v>-2.2778999918955378E-3</v>
      </c>
      <c r="C54" s="87">
        <v>1</v>
      </c>
      <c r="D54" s="88">
        <f t="shared" si="5"/>
        <v>-1.9E-3</v>
      </c>
      <c r="E54" s="88">
        <f t="shared" si="6"/>
        <v>-2.2778999918955378E-3</v>
      </c>
      <c r="F54" s="80">
        <f t="shared" si="7"/>
        <v>-1.9E-3</v>
      </c>
      <c r="G54" s="80">
        <f t="shared" si="8"/>
        <v>-2.2778999918955378E-3</v>
      </c>
      <c r="H54" s="80">
        <f t="shared" si="9"/>
        <v>3.6100000000000002E-6</v>
      </c>
      <c r="I54" s="80">
        <f t="shared" si="10"/>
        <v>-6.8590000000000004E-9</v>
      </c>
      <c r="J54" s="80">
        <f t="shared" si="11"/>
        <v>1.3032100000000001E-11</v>
      </c>
      <c r="K54" s="80">
        <f t="shared" si="12"/>
        <v>4.3280099846015218E-6</v>
      </c>
      <c r="L54" s="80">
        <f t="shared" si="13"/>
        <v>-8.223218970742892E-9</v>
      </c>
      <c r="M54" s="80">
        <f t="shared" ca="1" si="14"/>
        <v>1.6837796989759063E-3</v>
      </c>
      <c r="N54" s="80">
        <f t="shared" ca="1" si="15"/>
        <v>1.5694905973063262E-5</v>
      </c>
      <c r="O54" s="45">
        <f t="shared" ca="1" si="16"/>
        <v>12898851941.210743</v>
      </c>
      <c r="P54" s="80">
        <f t="shared" ca="1" si="17"/>
        <v>9358404864.2340317</v>
      </c>
      <c r="Q54" s="80">
        <f t="shared" ca="1" si="18"/>
        <v>363046642.45353591</v>
      </c>
      <c r="R54" s="58">
        <f t="shared" ca="1" si="19"/>
        <v>-3.9616796908714443E-3</v>
      </c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</row>
    <row r="55" spans="1:35">
      <c r="A55" s="87">
        <v>0</v>
      </c>
      <c r="B55" s="87">
        <v>0</v>
      </c>
      <c r="C55" s="87">
        <v>1</v>
      </c>
      <c r="D55" s="88">
        <f t="shared" si="5"/>
        <v>0</v>
      </c>
      <c r="E55" s="88">
        <f t="shared" si="6"/>
        <v>0</v>
      </c>
      <c r="F55" s="80">
        <f t="shared" si="7"/>
        <v>0</v>
      </c>
      <c r="G55" s="80">
        <f t="shared" si="8"/>
        <v>0</v>
      </c>
      <c r="H55" s="80">
        <f t="shared" si="9"/>
        <v>0</v>
      </c>
      <c r="I55" s="80">
        <f t="shared" si="10"/>
        <v>0</v>
      </c>
      <c r="J55" s="80">
        <f t="shared" si="11"/>
        <v>0</v>
      </c>
      <c r="K55" s="80">
        <f t="shared" si="12"/>
        <v>0</v>
      </c>
      <c r="L55" s="80">
        <f t="shared" si="13"/>
        <v>0</v>
      </c>
      <c r="M55" s="80">
        <f t="shared" ca="1" si="14"/>
        <v>1.6605170903090274E-3</v>
      </c>
      <c r="N55" s="80">
        <f t="shared" ca="1" si="15"/>
        <v>2.7573170072083589E-6</v>
      </c>
      <c r="O55" s="45">
        <f t="shared" ca="1" si="16"/>
        <v>12857265653.105726</v>
      </c>
      <c r="P55" s="80">
        <f t="shared" ca="1" si="17"/>
        <v>9293056730.5482826</v>
      </c>
      <c r="Q55" s="80">
        <f t="shared" ca="1" si="18"/>
        <v>359239147.35624665</v>
      </c>
      <c r="R55" s="58">
        <f t="shared" ca="1" si="19"/>
        <v>-1.6605170903090274E-3</v>
      </c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</row>
    <row r="56" spans="1:35">
      <c r="A56" s="87">
        <v>0.5</v>
      </c>
      <c r="B56" s="87">
        <v>-5.9794999833684415E-4</v>
      </c>
      <c r="C56" s="87">
        <v>1</v>
      </c>
      <c r="D56" s="88">
        <f t="shared" si="5"/>
        <v>5.0000000000000002E-5</v>
      </c>
      <c r="E56" s="88">
        <f t="shared" si="6"/>
        <v>-5.9794999833684415E-4</v>
      </c>
      <c r="F56" s="80">
        <f t="shared" si="7"/>
        <v>5.0000000000000002E-5</v>
      </c>
      <c r="G56" s="80">
        <f t="shared" si="8"/>
        <v>-5.9794999833684415E-4</v>
      </c>
      <c r="H56" s="80">
        <f t="shared" si="9"/>
        <v>2.5000000000000001E-9</v>
      </c>
      <c r="I56" s="80">
        <f t="shared" si="10"/>
        <v>1.25E-13</v>
      </c>
      <c r="J56" s="80">
        <f t="shared" si="11"/>
        <v>6.2499999999999999E-18</v>
      </c>
      <c r="K56" s="80">
        <f t="shared" si="12"/>
        <v>-2.989749991684221E-8</v>
      </c>
      <c r="L56" s="80">
        <f t="shared" si="13"/>
        <v>-1.4948749958421105E-12</v>
      </c>
      <c r="M56" s="80">
        <f t="shared" ca="1" si="14"/>
        <v>1.659903983990427E-3</v>
      </c>
      <c r="N56" s="80">
        <f t="shared" ca="1" si="15"/>
        <v>5.0979046055111179E-6</v>
      </c>
      <c r="O56" s="45">
        <f t="shared" ca="1" si="16"/>
        <v>12856172602.918938</v>
      </c>
      <c r="P56" s="80">
        <f t="shared" ca="1" si="17"/>
        <v>9291341125.0873623</v>
      </c>
      <c r="Q56" s="80">
        <f t="shared" ca="1" si="18"/>
        <v>359139288.47098303</v>
      </c>
      <c r="R56" s="58">
        <f t="shared" ca="1" si="19"/>
        <v>-2.2578539823272714E-3</v>
      </c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</row>
    <row r="57" spans="1:35">
      <c r="A57" s="87">
        <v>0.5</v>
      </c>
      <c r="B57" s="87">
        <v>-1.9795000116573647E-4</v>
      </c>
      <c r="C57" s="87">
        <v>1</v>
      </c>
      <c r="D57" s="88">
        <f t="shared" si="5"/>
        <v>5.0000000000000002E-5</v>
      </c>
      <c r="E57" s="88">
        <f t="shared" si="6"/>
        <v>-1.9795000116573647E-4</v>
      </c>
      <c r="F57" s="80">
        <f t="shared" si="7"/>
        <v>5.0000000000000002E-5</v>
      </c>
      <c r="G57" s="80">
        <f t="shared" si="8"/>
        <v>-1.9795000116573647E-4</v>
      </c>
      <c r="H57" s="80">
        <f t="shared" si="9"/>
        <v>2.5000000000000001E-9</v>
      </c>
      <c r="I57" s="80">
        <f t="shared" si="10"/>
        <v>1.25E-13</v>
      </c>
      <c r="J57" s="80">
        <f t="shared" si="11"/>
        <v>6.2499999999999999E-18</v>
      </c>
      <c r="K57" s="80">
        <f t="shared" si="12"/>
        <v>-9.8975000582868234E-9</v>
      </c>
      <c r="L57" s="80">
        <f t="shared" si="13"/>
        <v>-4.9487500291434122E-13</v>
      </c>
      <c r="M57" s="80">
        <f t="shared" ca="1" si="14"/>
        <v>1.659903983990427E-3</v>
      </c>
      <c r="N57" s="80">
        <f t="shared" ca="1" si="15"/>
        <v>3.4516214301606382E-6</v>
      </c>
      <c r="O57" s="45">
        <f t="shared" ca="1" si="16"/>
        <v>12856172602.918938</v>
      </c>
      <c r="P57" s="80">
        <f t="shared" ca="1" si="17"/>
        <v>9291341125.0873623</v>
      </c>
      <c r="Q57" s="80">
        <f t="shared" ca="1" si="18"/>
        <v>359139288.47098303</v>
      </c>
      <c r="R57" s="58">
        <f t="shared" ca="1" si="19"/>
        <v>-1.8578539851561635E-3</v>
      </c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spans="1:35">
      <c r="A58" s="87">
        <v>39</v>
      </c>
      <c r="B58" s="87">
        <v>-2.040100000158418E-3</v>
      </c>
      <c r="C58" s="87">
        <v>0.1</v>
      </c>
      <c r="D58" s="88">
        <f t="shared" si="5"/>
        <v>3.8999999999999998E-3</v>
      </c>
      <c r="E58" s="88">
        <f t="shared" si="6"/>
        <v>-2.040100000158418E-3</v>
      </c>
      <c r="F58" s="80">
        <f t="shared" si="7"/>
        <v>3.8999999999999999E-4</v>
      </c>
      <c r="G58" s="80">
        <f t="shared" si="8"/>
        <v>-2.0401000001584181E-4</v>
      </c>
      <c r="H58" s="80">
        <f t="shared" si="9"/>
        <v>1.5209999999999999E-6</v>
      </c>
      <c r="I58" s="80">
        <f t="shared" si="10"/>
        <v>5.9318999999999993E-9</v>
      </c>
      <c r="J58" s="80">
        <f t="shared" si="11"/>
        <v>2.3134409999999995E-11</v>
      </c>
      <c r="K58" s="80">
        <f t="shared" si="12"/>
        <v>-7.9563900006178308E-7</v>
      </c>
      <c r="L58" s="80">
        <f t="shared" si="13"/>
        <v>-3.1029921002409537E-9</v>
      </c>
      <c r="M58" s="80">
        <f t="shared" ca="1" si="14"/>
        <v>1.6125512068858208E-3</v>
      </c>
      <c r="N58" s="80">
        <f t="shared" ca="1" si="15"/>
        <v>1.3341860840321735E-6</v>
      </c>
      <c r="O58" s="45">
        <f t="shared" ca="1" si="16"/>
        <v>127722115.96020444</v>
      </c>
      <c r="P58" s="80">
        <f t="shared" ca="1" si="17"/>
        <v>91598665.409559995</v>
      </c>
      <c r="Q58" s="80">
        <f t="shared" ca="1" si="18"/>
        <v>3515020.9374349774</v>
      </c>
      <c r="R58" s="58">
        <f t="shared" ca="1" si="19"/>
        <v>-3.6526512070442388E-3</v>
      </c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spans="1:35">
      <c r="A59" s="87">
        <v>39</v>
      </c>
      <c r="B59" s="87">
        <v>2.9599000044981949E-3</v>
      </c>
      <c r="C59" s="87">
        <v>0.1</v>
      </c>
      <c r="D59" s="88">
        <f t="shared" si="5"/>
        <v>3.8999999999999998E-3</v>
      </c>
      <c r="E59" s="88">
        <f t="shared" si="6"/>
        <v>2.9599000044981949E-3</v>
      </c>
      <c r="F59" s="80">
        <f t="shared" si="7"/>
        <v>3.8999999999999999E-4</v>
      </c>
      <c r="G59" s="80">
        <f t="shared" si="8"/>
        <v>2.9599000044981953E-4</v>
      </c>
      <c r="H59" s="80">
        <f t="shared" si="9"/>
        <v>1.5209999999999999E-6</v>
      </c>
      <c r="I59" s="80">
        <f t="shared" si="10"/>
        <v>5.9318999999999993E-9</v>
      </c>
      <c r="J59" s="80">
        <f t="shared" si="11"/>
        <v>2.3134409999999995E-11</v>
      </c>
      <c r="K59" s="80">
        <f t="shared" si="12"/>
        <v>1.1543610017542962E-6</v>
      </c>
      <c r="L59" s="80">
        <f t="shared" si="13"/>
        <v>4.5020079068417552E-9</v>
      </c>
      <c r="M59" s="80">
        <f t="shared" ca="1" si="14"/>
        <v>1.6125512068858208E-3</v>
      </c>
      <c r="N59" s="80">
        <f t="shared" ca="1" si="15"/>
        <v>1.8153487824275104E-7</v>
      </c>
      <c r="O59" s="45">
        <f t="shared" ca="1" si="16"/>
        <v>127722115.96020444</v>
      </c>
      <c r="P59" s="80">
        <f t="shared" ca="1" si="17"/>
        <v>91598665.409559995</v>
      </c>
      <c r="Q59" s="80">
        <f t="shared" ca="1" si="18"/>
        <v>3515020.9374349774</v>
      </c>
      <c r="R59" s="58">
        <f t="shared" ca="1" si="19"/>
        <v>1.3473487976123741E-3</v>
      </c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</row>
    <row r="60" spans="1:35">
      <c r="A60" s="87">
        <v>41</v>
      </c>
      <c r="B60" s="87">
        <v>6.3681000028736889E-3</v>
      </c>
      <c r="C60" s="87">
        <v>0.1</v>
      </c>
      <c r="D60" s="88">
        <f t="shared" si="5"/>
        <v>4.1000000000000003E-3</v>
      </c>
      <c r="E60" s="88">
        <f t="shared" si="6"/>
        <v>6.3681000028736889E-3</v>
      </c>
      <c r="F60" s="80">
        <f t="shared" si="7"/>
        <v>4.1000000000000005E-4</v>
      </c>
      <c r="G60" s="80">
        <f t="shared" si="8"/>
        <v>6.3681000028736889E-4</v>
      </c>
      <c r="H60" s="80">
        <f t="shared" si="9"/>
        <v>1.6810000000000003E-6</v>
      </c>
      <c r="I60" s="80">
        <f t="shared" si="10"/>
        <v>6.8921000000000019E-9</v>
      </c>
      <c r="J60" s="80">
        <f t="shared" si="11"/>
        <v>2.8257610000000011E-11</v>
      </c>
      <c r="K60" s="80">
        <f t="shared" si="12"/>
        <v>2.6109210011782129E-6</v>
      </c>
      <c r="L60" s="80">
        <f t="shared" si="13"/>
        <v>1.0704776104830674E-8</v>
      </c>
      <c r="M60" s="80">
        <f t="shared" ca="1" si="14"/>
        <v>1.6100835762161427E-3</v>
      </c>
      <c r="N60" s="80">
        <f t="shared" ca="1" si="15"/>
        <v>2.2638720316343048E-6</v>
      </c>
      <c r="O60" s="45">
        <f t="shared" ca="1" si="16"/>
        <v>127678609.70453079</v>
      </c>
      <c r="P60" s="80">
        <f t="shared" ca="1" si="17"/>
        <v>91530704.563543841</v>
      </c>
      <c r="Q60" s="80">
        <f t="shared" ca="1" si="18"/>
        <v>3511081.5191715979</v>
      </c>
      <c r="R60" s="58">
        <f t="shared" ca="1" si="19"/>
        <v>4.7580164266575464E-3</v>
      </c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</row>
    <row r="61" spans="1:35">
      <c r="A61" s="87">
        <v>45.5</v>
      </c>
      <c r="B61" s="87">
        <v>1.178654999966966E-2</v>
      </c>
      <c r="C61" s="87">
        <v>0.1</v>
      </c>
      <c r="D61" s="88">
        <f t="shared" si="5"/>
        <v>4.5500000000000002E-3</v>
      </c>
      <c r="E61" s="88">
        <f t="shared" si="6"/>
        <v>1.178654999966966E-2</v>
      </c>
      <c r="F61" s="80">
        <f t="shared" si="7"/>
        <v>4.5500000000000006E-4</v>
      </c>
      <c r="G61" s="80">
        <f t="shared" si="8"/>
        <v>1.1786549999669661E-3</v>
      </c>
      <c r="H61" s="80">
        <f t="shared" si="9"/>
        <v>2.0702500000000002E-6</v>
      </c>
      <c r="I61" s="80">
        <f t="shared" si="10"/>
        <v>9.4196375000000012E-9</v>
      </c>
      <c r="J61" s="80">
        <f t="shared" si="11"/>
        <v>4.285935062500001E-11</v>
      </c>
      <c r="K61" s="80">
        <f t="shared" si="12"/>
        <v>5.3628802498496958E-6</v>
      </c>
      <c r="L61" s="80">
        <f t="shared" si="13"/>
        <v>2.4401105136816118E-8</v>
      </c>
      <c r="M61" s="80">
        <f t="shared" ca="1" si="14"/>
        <v>1.6045286099904247E-3</v>
      </c>
      <c r="N61" s="80">
        <f t="shared" ca="1" si="15"/>
        <v>1.0367355957988546E-5</v>
      </c>
      <c r="O61" s="45">
        <f t="shared" ca="1" si="16"/>
        <v>127580760.24993294</v>
      </c>
      <c r="P61" s="80">
        <f t="shared" ca="1" si="17"/>
        <v>91377914.338883162</v>
      </c>
      <c r="Q61" s="80">
        <f t="shared" ca="1" si="18"/>
        <v>3502227.8979546786</v>
      </c>
      <c r="R61" s="58">
        <f t="shared" ca="1" si="19"/>
        <v>1.0182021389679234E-2</v>
      </c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</row>
    <row r="62" spans="1:35">
      <c r="A62" s="87">
        <v>48</v>
      </c>
      <c r="B62" s="87">
        <v>-5.2031999948667362E-3</v>
      </c>
      <c r="C62" s="87">
        <v>0.1</v>
      </c>
      <c r="D62" s="88">
        <f t="shared" si="5"/>
        <v>4.7999999999999996E-3</v>
      </c>
      <c r="E62" s="88">
        <f t="shared" si="6"/>
        <v>-5.2031999948667362E-3</v>
      </c>
      <c r="F62" s="80">
        <f t="shared" si="7"/>
        <v>4.7999999999999996E-4</v>
      </c>
      <c r="G62" s="80">
        <f t="shared" si="8"/>
        <v>-5.2031999948667365E-4</v>
      </c>
      <c r="H62" s="80">
        <f t="shared" si="9"/>
        <v>2.3039999999999995E-6</v>
      </c>
      <c r="I62" s="80">
        <f t="shared" si="10"/>
        <v>1.1059199999999996E-8</v>
      </c>
      <c r="J62" s="80">
        <f t="shared" si="11"/>
        <v>5.3084159999999977E-11</v>
      </c>
      <c r="K62" s="80">
        <f t="shared" si="12"/>
        <v>-2.4975359975360332E-6</v>
      </c>
      <c r="L62" s="80">
        <f t="shared" si="13"/>
        <v>-1.1988172788172958E-8</v>
      </c>
      <c r="M62" s="80">
        <f t="shared" ca="1" si="14"/>
        <v>1.601440844093009E-3</v>
      </c>
      <c r="N62" s="80">
        <f t="shared" ca="1" si="15"/>
        <v>4.6303136947238789E-6</v>
      </c>
      <c r="O62" s="45">
        <f t="shared" ca="1" si="16"/>
        <v>127526423.14075053</v>
      </c>
      <c r="P62" s="80">
        <f t="shared" ca="1" si="17"/>
        <v>91293103.6506017</v>
      </c>
      <c r="Q62" s="80">
        <f t="shared" ca="1" si="18"/>
        <v>3497315.2411987218</v>
      </c>
      <c r="R62" s="58">
        <f t="shared" ca="1" si="19"/>
        <v>-6.8046408389597452E-3</v>
      </c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</row>
    <row r="63" spans="1:35">
      <c r="A63" s="87">
        <v>173</v>
      </c>
      <c r="B63" s="87">
        <v>-2.6906999992206693E-3</v>
      </c>
      <c r="C63" s="87">
        <v>0.1</v>
      </c>
      <c r="D63" s="88">
        <f t="shared" si="5"/>
        <v>1.7299999999999999E-2</v>
      </c>
      <c r="E63" s="88">
        <f t="shared" si="6"/>
        <v>-2.6906999992206693E-3</v>
      </c>
      <c r="F63" s="80">
        <f t="shared" si="7"/>
        <v>1.73E-3</v>
      </c>
      <c r="G63" s="80">
        <f t="shared" si="8"/>
        <v>-2.6906999992206695E-4</v>
      </c>
      <c r="H63" s="80">
        <f t="shared" si="9"/>
        <v>2.9928999999999998E-5</v>
      </c>
      <c r="I63" s="80">
        <f t="shared" si="10"/>
        <v>5.1777169999999998E-7</v>
      </c>
      <c r="J63" s="80">
        <f t="shared" si="11"/>
        <v>8.9574504099999999E-9</v>
      </c>
      <c r="K63" s="80">
        <f t="shared" si="12"/>
        <v>-4.6549109986517584E-6</v>
      </c>
      <c r="L63" s="80">
        <f t="shared" si="13"/>
        <v>-8.0529960276675419E-8</v>
      </c>
      <c r="M63" s="80">
        <f t="shared" ca="1" si="14"/>
        <v>1.445528423516445E-3</v>
      </c>
      <c r="N63" s="80">
        <f t="shared" ca="1" si="15"/>
        <v>1.7108385565058357E-6</v>
      </c>
      <c r="O63" s="45">
        <f t="shared" ca="1" si="16"/>
        <v>124831073.98902689</v>
      </c>
      <c r="P63" s="80">
        <f t="shared" ca="1" si="17"/>
        <v>87118449.019147724</v>
      </c>
      <c r="Q63" s="80">
        <f t="shared" ca="1" si="18"/>
        <v>3257126.2839617012</v>
      </c>
      <c r="R63" s="58">
        <f t="shared" ca="1" si="19"/>
        <v>-4.136228422737114E-3</v>
      </c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spans="1:35">
      <c r="A64" s="87">
        <v>763</v>
      </c>
      <c r="B64" s="87">
        <v>-9.2717000006814487E-3</v>
      </c>
      <c r="C64" s="87">
        <v>0.1</v>
      </c>
      <c r="D64" s="88">
        <f t="shared" si="5"/>
        <v>7.6300000000000007E-2</v>
      </c>
      <c r="E64" s="88">
        <f t="shared" si="6"/>
        <v>-9.2717000006814487E-3</v>
      </c>
      <c r="F64" s="80">
        <f t="shared" si="7"/>
        <v>7.6300000000000014E-3</v>
      </c>
      <c r="G64" s="80">
        <f t="shared" si="8"/>
        <v>-9.2717000006814487E-4</v>
      </c>
      <c r="H64" s="80">
        <f t="shared" si="9"/>
        <v>5.8216900000000011E-4</v>
      </c>
      <c r="I64" s="80">
        <f t="shared" si="10"/>
        <v>4.4419494700000016E-5</v>
      </c>
      <c r="J64" s="80">
        <f t="shared" si="11"/>
        <v>3.3892074456100017E-6</v>
      </c>
      <c r="K64" s="80">
        <f t="shared" si="12"/>
        <v>-7.0743071005199465E-5</v>
      </c>
      <c r="L64" s="80">
        <f t="shared" si="13"/>
        <v>-5.3976963176967194E-6</v>
      </c>
      <c r="M64" s="80">
        <f t="shared" ca="1" si="14"/>
        <v>6.6927968520401782E-4</v>
      </c>
      <c r="N64" s="80">
        <f t="shared" ca="1" si="15"/>
        <v>9.8823077115187526E-6</v>
      </c>
      <c r="O64" s="45">
        <f t="shared" ca="1" si="16"/>
        <v>112667328.14542556</v>
      </c>
      <c r="P64" s="80">
        <f t="shared" ca="1" si="17"/>
        <v>69101949.064670369</v>
      </c>
      <c r="Q64" s="80">
        <f t="shared" ca="1" si="18"/>
        <v>2261822.2373337219</v>
      </c>
      <c r="R64" s="58">
        <f t="shared" ca="1" si="19"/>
        <v>-9.9409796858854673E-3</v>
      </c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</row>
    <row r="65" spans="1:35">
      <c r="A65" s="87">
        <v>825.5</v>
      </c>
      <c r="B65" s="87">
        <v>6.9845499965595081E-3</v>
      </c>
      <c r="C65" s="87">
        <v>0.1</v>
      </c>
      <c r="D65" s="88">
        <f t="shared" si="5"/>
        <v>8.2549999999999998E-2</v>
      </c>
      <c r="E65" s="88">
        <f t="shared" si="6"/>
        <v>6.9845499965595081E-3</v>
      </c>
      <c r="F65" s="80">
        <f t="shared" si="7"/>
        <v>8.2550000000000002E-3</v>
      </c>
      <c r="G65" s="80">
        <f t="shared" si="8"/>
        <v>6.9845499965595084E-4</v>
      </c>
      <c r="H65" s="80">
        <f t="shared" si="9"/>
        <v>6.8145024999999998E-4</v>
      </c>
      <c r="I65" s="80">
        <f t="shared" si="10"/>
        <v>5.6253718137499999E-5</v>
      </c>
      <c r="J65" s="80">
        <f t="shared" si="11"/>
        <v>4.6437444322506247E-6</v>
      </c>
      <c r="K65" s="80">
        <f t="shared" si="12"/>
        <v>5.7657460221598739E-5</v>
      </c>
      <c r="L65" s="80">
        <f t="shared" si="13"/>
        <v>4.759623341292976E-6</v>
      </c>
      <c r="M65" s="80">
        <f t="shared" ca="1" si="14"/>
        <v>5.8314997725828161E-4</v>
      </c>
      <c r="N65" s="80">
        <f t="shared" ca="1" si="15"/>
        <v>4.0977922207109742E-6</v>
      </c>
      <c r="O65" s="45">
        <f t="shared" ca="1" si="16"/>
        <v>111431630.08827595</v>
      </c>
      <c r="P65" s="80">
        <f t="shared" ca="1" si="17"/>
        <v>67350804.377341777</v>
      </c>
      <c r="Q65" s="80">
        <f t="shared" ca="1" si="18"/>
        <v>2169176.1976487045</v>
      </c>
      <c r="R65" s="58">
        <f t="shared" ca="1" si="19"/>
        <v>6.4014000193012262E-3</v>
      </c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</row>
    <row r="66" spans="1:35">
      <c r="A66" s="87">
        <v>871</v>
      </c>
      <c r="B66" s="87">
        <v>5.7711000044946559E-3</v>
      </c>
      <c r="C66" s="87">
        <v>0.1</v>
      </c>
      <c r="D66" s="88">
        <f t="shared" si="5"/>
        <v>8.7099999999999997E-2</v>
      </c>
      <c r="E66" s="88">
        <f t="shared" si="6"/>
        <v>5.7711000044946559E-3</v>
      </c>
      <c r="F66" s="80">
        <f t="shared" si="7"/>
        <v>8.7100000000000007E-3</v>
      </c>
      <c r="G66" s="80">
        <f t="shared" si="8"/>
        <v>5.7711000044946559E-4</v>
      </c>
      <c r="H66" s="80">
        <f t="shared" si="9"/>
        <v>7.58641E-4</v>
      </c>
      <c r="I66" s="80">
        <f t="shared" si="10"/>
        <v>6.6077631100000002E-5</v>
      </c>
      <c r="J66" s="80">
        <f t="shared" si="11"/>
        <v>5.7553616688100001E-6</v>
      </c>
      <c r="K66" s="80">
        <f t="shared" si="12"/>
        <v>5.0266281039148452E-5</v>
      </c>
      <c r="L66" s="80">
        <f t="shared" si="13"/>
        <v>4.3781930785098303E-6</v>
      </c>
      <c r="M66" s="80">
        <f t="shared" ca="1" si="14"/>
        <v>5.1997761709146779E-4</v>
      </c>
      <c r="N66" s="80">
        <f t="shared" ca="1" si="15"/>
        <v>2.757428632748696E-6</v>
      </c>
      <c r="O66" s="45">
        <f t="shared" ca="1" si="16"/>
        <v>110538286.16177529</v>
      </c>
      <c r="P66" s="80">
        <f t="shared" ca="1" si="17"/>
        <v>66094316.897761047</v>
      </c>
      <c r="Q66" s="80">
        <f t="shared" ca="1" si="18"/>
        <v>2103208.035486815</v>
      </c>
      <c r="R66" s="58">
        <f t="shared" ca="1" si="19"/>
        <v>5.2511223874031881E-3</v>
      </c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</row>
    <row r="67" spans="1:35">
      <c r="A67" s="87">
        <v>992</v>
      </c>
      <c r="B67" s="87">
        <v>-5.5327999943983741E-3</v>
      </c>
      <c r="C67" s="87">
        <v>0.1</v>
      </c>
      <c r="D67" s="88">
        <f t="shared" si="5"/>
        <v>9.9199999999999997E-2</v>
      </c>
      <c r="E67" s="88">
        <f t="shared" si="6"/>
        <v>-5.5327999943983741E-3</v>
      </c>
      <c r="F67" s="80">
        <f t="shared" si="7"/>
        <v>9.92E-3</v>
      </c>
      <c r="G67" s="80">
        <f t="shared" si="8"/>
        <v>-5.5327999943983748E-4</v>
      </c>
      <c r="H67" s="80">
        <f t="shared" si="9"/>
        <v>9.8406399999999999E-4</v>
      </c>
      <c r="I67" s="80">
        <f t="shared" si="10"/>
        <v>9.7619148799999993E-5</v>
      </c>
      <c r="J67" s="80">
        <f t="shared" si="11"/>
        <v>9.6838195609599993E-6</v>
      </c>
      <c r="K67" s="80">
        <f t="shared" si="12"/>
        <v>-5.4885375944431876E-5</v>
      </c>
      <c r="L67" s="80">
        <f t="shared" si="13"/>
        <v>-5.4446292936876423E-6</v>
      </c>
      <c r="M67" s="80">
        <f t="shared" ca="1" si="14"/>
        <v>3.5005415281411925E-4</v>
      </c>
      <c r="N67" s="80">
        <f t="shared" ca="1" si="15"/>
        <v>3.4607972917375243E-6</v>
      </c>
      <c r="O67" s="45">
        <f t="shared" ca="1" si="16"/>
        <v>108188017.78264292</v>
      </c>
      <c r="P67" s="80">
        <f t="shared" ca="1" si="17"/>
        <v>62827282.209359713</v>
      </c>
      <c r="Q67" s="80">
        <f t="shared" ca="1" si="18"/>
        <v>1933753.111583459</v>
      </c>
      <c r="R67" s="58">
        <f t="shared" ca="1" si="19"/>
        <v>-5.8828541472124938E-3</v>
      </c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</row>
    <row r="68" spans="1:35">
      <c r="A68" s="87">
        <v>1815</v>
      </c>
      <c r="B68" s="87">
        <v>-4.5584999970742501E-3</v>
      </c>
      <c r="C68" s="87">
        <v>0.1</v>
      </c>
      <c r="D68" s="88">
        <f t="shared" si="5"/>
        <v>0.18149999999999999</v>
      </c>
      <c r="E68" s="88">
        <f t="shared" si="6"/>
        <v>-4.5584999970742501E-3</v>
      </c>
      <c r="F68" s="80">
        <f t="shared" si="7"/>
        <v>1.8149999999999999E-2</v>
      </c>
      <c r="G68" s="80">
        <f t="shared" si="8"/>
        <v>-4.5584999970742506E-4</v>
      </c>
      <c r="H68" s="80">
        <f t="shared" si="9"/>
        <v>3.294225E-3</v>
      </c>
      <c r="I68" s="80">
        <f t="shared" si="10"/>
        <v>5.9790183749999998E-4</v>
      </c>
      <c r="J68" s="80">
        <f t="shared" si="11"/>
        <v>1.0851918350625E-4</v>
      </c>
      <c r="K68" s="80">
        <f t="shared" si="12"/>
        <v>-8.2736774946897643E-5</v>
      </c>
      <c r="L68" s="80">
        <f t="shared" si="13"/>
        <v>-1.5016724652861922E-5</v>
      </c>
      <c r="M68" s="80">
        <f t="shared" ca="1" si="14"/>
        <v>-8.8000346481670083E-4</v>
      </c>
      <c r="N68" s="80">
        <f t="shared" ca="1" si="15"/>
        <v>1.3531336737830818E-6</v>
      </c>
      <c r="O68" s="45">
        <f t="shared" ca="1" si="16"/>
        <v>93156406.852353662</v>
      </c>
      <c r="P68" s="80">
        <f t="shared" ca="1" si="17"/>
        <v>43340322.715546757</v>
      </c>
      <c r="Q68" s="80">
        <f t="shared" ca="1" si="18"/>
        <v>998059.93256960041</v>
      </c>
      <c r="R68" s="58">
        <f t="shared" ca="1" si="19"/>
        <v>-3.6784965322575495E-3</v>
      </c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</row>
    <row r="69" spans="1:35">
      <c r="A69" s="87">
        <v>1836.5</v>
      </c>
      <c r="B69" s="87">
        <v>1.0329650001949631E-2</v>
      </c>
      <c r="C69" s="87">
        <v>0.1</v>
      </c>
      <c r="D69" s="88">
        <f t="shared" si="5"/>
        <v>0.18365000000000001</v>
      </c>
      <c r="E69" s="88">
        <f t="shared" si="6"/>
        <v>1.0329650001949631E-2</v>
      </c>
      <c r="F69" s="80">
        <f t="shared" si="7"/>
        <v>1.8365000000000003E-2</v>
      </c>
      <c r="G69" s="80">
        <f t="shared" si="8"/>
        <v>1.032965000194963E-3</v>
      </c>
      <c r="H69" s="80">
        <f t="shared" si="9"/>
        <v>3.3727322500000005E-3</v>
      </c>
      <c r="I69" s="80">
        <f t="shared" si="10"/>
        <v>6.1940227771250015E-4</v>
      </c>
      <c r="J69" s="80">
        <f t="shared" si="11"/>
        <v>1.1375322830190065E-4</v>
      </c>
      <c r="K69" s="80">
        <f t="shared" si="12"/>
        <v>1.8970402228580497E-4</v>
      </c>
      <c r="L69" s="80">
        <f t="shared" si="13"/>
        <v>3.4839143692788086E-5</v>
      </c>
      <c r="M69" s="80">
        <f t="shared" ca="1" si="14"/>
        <v>-9.1387376802795845E-4</v>
      </c>
      <c r="N69" s="80">
        <f t="shared" ca="1" si="15"/>
        <v>1.2641682676605104E-5</v>
      </c>
      <c r="O69" s="45">
        <f t="shared" ca="1" si="16"/>
        <v>92785413.796897665</v>
      </c>
      <c r="P69" s="80">
        <f t="shared" ca="1" si="17"/>
        <v>42892128.266583681</v>
      </c>
      <c r="Q69" s="80">
        <f t="shared" ca="1" si="18"/>
        <v>978380.11259696377</v>
      </c>
      <c r="R69" s="58">
        <f t="shared" ca="1" si="19"/>
        <v>1.1243523769977589E-2</v>
      </c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</row>
    <row r="70" spans="1:35">
      <c r="A70" s="87">
        <v>2513</v>
      </c>
      <c r="B70" s="87">
        <v>7.9033000001800247E-3</v>
      </c>
      <c r="C70" s="87">
        <v>0.1</v>
      </c>
      <c r="D70" s="88">
        <f t="shared" si="5"/>
        <v>0.25130000000000002</v>
      </c>
      <c r="E70" s="88">
        <f t="shared" si="6"/>
        <v>7.9033000001800247E-3</v>
      </c>
      <c r="F70" s="80">
        <f t="shared" si="7"/>
        <v>2.5130000000000003E-2</v>
      </c>
      <c r="G70" s="80">
        <f t="shared" si="8"/>
        <v>7.9033000001800253E-4</v>
      </c>
      <c r="H70" s="80">
        <f t="shared" si="9"/>
        <v>6.3151690000000016E-3</v>
      </c>
      <c r="I70" s="80">
        <f t="shared" si="10"/>
        <v>1.5870019697000006E-3</v>
      </c>
      <c r="J70" s="80">
        <f t="shared" si="11"/>
        <v>3.9881359498561018E-4</v>
      </c>
      <c r="K70" s="80">
        <f t="shared" si="12"/>
        <v>1.9860992900452406E-4</v>
      </c>
      <c r="L70" s="80">
        <f t="shared" si="13"/>
        <v>4.99106751588369E-5</v>
      </c>
      <c r="M70" s="80">
        <f t="shared" ca="1" si="14"/>
        <v>-2.0247636651118555E-3</v>
      </c>
      <c r="N70" s="80">
        <f t="shared" ca="1" si="15"/>
        <v>9.8566448142088842E-6</v>
      </c>
      <c r="O70" s="45">
        <f t="shared" ca="1" si="16"/>
        <v>81651807.11593242</v>
      </c>
      <c r="P70" s="80">
        <f t="shared" ca="1" si="17"/>
        <v>30252534.193727788</v>
      </c>
      <c r="Q70" s="80">
        <f t="shared" ca="1" si="18"/>
        <v>470972.10934175743</v>
      </c>
      <c r="R70" s="58">
        <f t="shared" ca="1" si="19"/>
        <v>9.9280636652918797E-3</v>
      </c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</row>
    <row r="71" spans="1:35">
      <c r="A71" s="87">
        <v>3060</v>
      </c>
      <c r="B71" s="87">
        <v>-2.4540000013075769E-3</v>
      </c>
      <c r="C71" s="87">
        <v>0.1</v>
      </c>
      <c r="D71" s="88">
        <f t="shared" si="5"/>
        <v>0.30599999999999999</v>
      </c>
      <c r="E71" s="88">
        <f t="shared" si="6"/>
        <v>-2.4540000013075769E-3</v>
      </c>
      <c r="F71" s="80">
        <f t="shared" si="7"/>
        <v>3.0600000000000002E-2</v>
      </c>
      <c r="G71" s="80">
        <f t="shared" si="8"/>
        <v>-2.4540000013075771E-4</v>
      </c>
      <c r="H71" s="80">
        <f t="shared" si="9"/>
        <v>9.3635999999999997E-3</v>
      </c>
      <c r="I71" s="80">
        <f t="shared" si="10"/>
        <v>2.8652615999999998E-3</v>
      </c>
      <c r="J71" s="80">
        <f t="shared" si="11"/>
        <v>8.7677004959999991E-4</v>
      </c>
      <c r="K71" s="80">
        <f t="shared" si="12"/>
        <v>-7.5092400040011864E-5</v>
      </c>
      <c r="L71" s="80">
        <f t="shared" si="13"/>
        <v>-2.2978274412243629E-5</v>
      </c>
      <c r="M71" s="80">
        <f t="shared" ca="1" si="14"/>
        <v>-2.9870015981161482E-3</v>
      </c>
      <c r="N71" s="80">
        <f t="shared" ca="1" si="15"/>
        <v>2.840907022004868E-8</v>
      </c>
      <c r="O71" s="45">
        <f t="shared" ca="1" si="16"/>
        <v>73386754.852239758</v>
      </c>
      <c r="P71" s="80">
        <f t="shared" ca="1" si="17"/>
        <v>21970950.270959679</v>
      </c>
      <c r="Q71" s="80">
        <f t="shared" ca="1" si="18"/>
        <v>205736.64776533598</v>
      </c>
      <c r="R71" s="58">
        <f t="shared" ca="1" si="19"/>
        <v>5.3300159680857127E-4</v>
      </c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1:35">
      <c r="A72" s="87">
        <v>3278</v>
      </c>
      <c r="B72" s="87">
        <v>6.0397999986889772E-3</v>
      </c>
      <c r="C72" s="87">
        <v>0.1</v>
      </c>
      <c r="D72" s="88">
        <f t="shared" si="5"/>
        <v>0.32779999999999998</v>
      </c>
      <c r="E72" s="88">
        <f t="shared" si="6"/>
        <v>6.0397999986889772E-3</v>
      </c>
      <c r="F72" s="80">
        <f t="shared" si="7"/>
        <v>3.2779999999999997E-2</v>
      </c>
      <c r="G72" s="80">
        <f t="shared" si="8"/>
        <v>6.0397999986889779E-4</v>
      </c>
      <c r="H72" s="80">
        <f t="shared" si="9"/>
        <v>1.0745283999999999E-2</v>
      </c>
      <c r="I72" s="80">
        <f t="shared" si="10"/>
        <v>3.5223040951999993E-3</v>
      </c>
      <c r="J72" s="80">
        <f t="shared" si="11"/>
        <v>1.1546112824065598E-3</v>
      </c>
      <c r="K72" s="80">
        <f t="shared" si="12"/>
        <v>1.9798464395702467E-4</v>
      </c>
      <c r="L72" s="80">
        <f t="shared" si="13"/>
        <v>6.4899366289112678E-5</v>
      </c>
      <c r="M72" s="80">
        <f t="shared" ca="1" si="14"/>
        <v>-3.3864379277371189E-3</v>
      </c>
      <c r="N72" s="80">
        <f t="shared" ca="1" si="15"/>
        <v>8.8853961445593747E-6</v>
      </c>
      <c r="O72" s="45">
        <f t="shared" ca="1" si="16"/>
        <v>70268682.907456875</v>
      </c>
      <c r="P72" s="80">
        <f t="shared" ca="1" si="17"/>
        <v>19115513.633909874</v>
      </c>
      <c r="Q72" s="80">
        <f t="shared" ca="1" si="18"/>
        <v>132410.92325415448</v>
      </c>
      <c r="R72" s="58">
        <f t="shared" ca="1" si="19"/>
        <v>9.4262379264260961E-3</v>
      </c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</row>
    <row r="73" spans="1:35">
      <c r="A73" s="87">
        <v>3373</v>
      </c>
      <c r="B73" s="87">
        <v>-6.5706999957910739E-3</v>
      </c>
      <c r="C73" s="87">
        <v>0.1</v>
      </c>
      <c r="D73" s="88">
        <f t="shared" si="5"/>
        <v>0.33729999999999999</v>
      </c>
      <c r="E73" s="88">
        <f t="shared" si="6"/>
        <v>-6.5706999957910739E-3</v>
      </c>
      <c r="F73" s="80">
        <f t="shared" si="7"/>
        <v>3.3730000000000003E-2</v>
      </c>
      <c r="G73" s="80">
        <f t="shared" si="8"/>
        <v>-6.5706999957910745E-4</v>
      </c>
      <c r="H73" s="80">
        <f t="shared" si="9"/>
        <v>1.1377129000000001E-2</v>
      </c>
      <c r="I73" s="80">
        <f t="shared" si="10"/>
        <v>3.8375056117000003E-3</v>
      </c>
      <c r="J73" s="80">
        <f t="shared" si="11"/>
        <v>1.29439064282641E-3</v>
      </c>
      <c r="K73" s="80">
        <f t="shared" si="12"/>
        <v>-2.2162971085803293E-4</v>
      </c>
      <c r="L73" s="80">
        <f t="shared" si="13"/>
        <v>-7.4755701472414509E-5</v>
      </c>
      <c r="M73" s="80">
        <f t="shared" ca="1" si="14"/>
        <v>-3.5633478183478085E-3</v>
      </c>
      <c r="N73" s="80">
        <f t="shared" ca="1" si="15"/>
        <v>9.0441671191727509E-7</v>
      </c>
      <c r="O73" s="45">
        <f t="shared" ca="1" si="16"/>
        <v>68940423.852660403</v>
      </c>
      <c r="P73" s="80">
        <f t="shared" ca="1" si="17"/>
        <v>17946602.071162216</v>
      </c>
      <c r="Q73" s="80">
        <f t="shared" ca="1" si="18"/>
        <v>105843.35031691696</v>
      </c>
      <c r="R73" s="58">
        <f t="shared" ca="1" si="19"/>
        <v>-3.0073521774432654E-3</v>
      </c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</row>
    <row r="74" spans="1:35">
      <c r="A74" s="87">
        <v>3453</v>
      </c>
      <c r="B74" s="87">
        <v>-7.2426999977324158E-3</v>
      </c>
      <c r="C74" s="87">
        <v>0.1</v>
      </c>
      <c r="D74" s="88">
        <f t="shared" si="5"/>
        <v>0.3453</v>
      </c>
      <c r="E74" s="88">
        <f t="shared" si="6"/>
        <v>-7.2426999977324158E-3</v>
      </c>
      <c r="F74" s="80">
        <f t="shared" si="7"/>
        <v>3.4529999999999998E-2</v>
      </c>
      <c r="G74" s="80">
        <f t="shared" si="8"/>
        <v>-7.2426999977324167E-4</v>
      </c>
      <c r="H74" s="80">
        <f t="shared" si="9"/>
        <v>1.1923208999999999E-2</v>
      </c>
      <c r="I74" s="80">
        <f t="shared" si="10"/>
        <v>4.1170840676999993E-3</v>
      </c>
      <c r="J74" s="80">
        <f t="shared" si="11"/>
        <v>1.4216291285768098E-3</v>
      </c>
      <c r="K74" s="80">
        <f t="shared" si="12"/>
        <v>-2.5009043092170035E-4</v>
      </c>
      <c r="L74" s="80">
        <f t="shared" si="13"/>
        <v>-8.6356225797263128E-5</v>
      </c>
      <c r="M74" s="80">
        <f t="shared" ca="1" si="14"/>
        <v>-3.713663408171421E-3</v>
      </c>
      <c r="N74" s="80">
        <f t="shared" ca="1" si="15"/>
        <v>1.2454099250460298E-6</v>
      </c>
      <c r="O74" s="45">
        <f t="shared" ca="1" si="16"/>
        <v>67836090.951824829</v>
      </c>
      <c r="P74" s="80">
        <f t="shared" ca="1" si="17"/>
        <v>16996939.069941934</v>
      </c>
      <c r="Q74" s="80">
        <f t="shared" ca="1" si="18"/>
        <v>85925.085416732531</v>
      </c>
      <c r="R74" s="58">
        <f t="shared" ca="1" si="19"/>
        <v>-3.5290365895609948E-3</v>
      </c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</row>
    <row r="75" spans="1:35">
      <c r="A75" s="87">
        <v>4000</v>
      </c>
      <c r="B75" s="87">
        <v>-4.59999999293359E-3</v>
      </c>
      <c r="C75" s="87">
        <v>0.1</v>
      </c>
      <c r="D75" s="88">
        <f t="shared" si="5"/>
        <v>0.4</v>
      </c>
      <c r="E75" s="88">
        <f t="shared" si="6"/>
        <v>-4.59999999293359E-3</v>
      </c>
      <c r="F75" s="80">
        <f t="shared" si="7"/>
        <v>4.0000000000000008E-2</v>
      </c>
      <c r="G75" s="80">
        <f t="shared" si="8"/>
        <v>-4.59999999293359E-4</v>
      </c>
      <c r="H75" s="80">
        <f t="shared" si="9"/>
        <v>1.6000000000000004E-2</v>
      </c>
      <c r="I75" s="80">
        <f t="shared" si="10"/>
        <v>6.400000000000002E-3</v>
      </c>
      <c r="J75" s="80">
        <f t="shared" si="11"/>
        <v>2.5600000000000011E-3</v>
      </c>
      <c r="K75" s="80">
        <f t="shared" si="12"/>
        <v>-1.8399999971734361E-4</v>
      </c>
      <c r="L75" s="80">
        <f t="shared" si="13"/>
        <v>-7.3599999886937446E-5</v>
      </c>
      <c r="M75" s="80">
        <f t="shared" ca="1" si="14"/>
        <v>-4.7742448649902049E-3</v>
      </c>
      <c r="N75" s="80">
        <f t="shared" ca="1" si="15"/>
        <v>3.0361275438026098E-9</v>
      </c>
      <c r="O75" s="45">
        <f t="shared" ca="1" si="16"/>
        <v>60625314.569410563</v>
      </c>
      <c r="P75" s="80">
        <f t="shared" ca="1" si="17"/>
        <v>11316542.42351195</v>
      </c>
      <c r="Q75" s="80">
        <f t="shared" ca="1" si="18"/>
        <v>6267.6744478478768</v>
      </c>
      <c r="R75" s="58">
        <f t="shared" ca="1" si="19"/>
        <v>1.742448720566149E-4</v>
      </c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</row>
    <row r="76" spans="1:35">
      <c r="A76" s="87">
        <v>4015</v>
      </c>
      <c r="B76" s="87">
        <v>-4.5384999975794926E-3</v>
      </c>
      <c r="C76" s="87">
        <v>0.1</v>
      </c>
      <c r="D76" s="88">
        <f t="shared" si="5"/>
        <v>0.40150000000000002</v>
      </c>
      <c r="E76" s="88">
        <f t="shared" si="6"/>
        <v>-4.5384999975794926E-3</v>
      </c>
      <c r="F76" s="80">
        <f t="shared" si="7"/>
        <v>4.0150000000000005E-2</v>
      </c>
      <c r="G76" s="80">
        <f t="shared" si="8"/>
        <v>-4.5384999975794926E-4</v>
      </c>
      <c r="H76" s="80">
        <f t="shared" si="9"/>
        <v>1.6120225000000002E-2</v>
      </c>
      <c r="I76" s="80">
        <f t="shared" si="10"/>
        <v>6.4722703375000015E-3</v>
      </c>
      <c r="J76" s="80">
        <f t="shared" si="11"/>
        <v>2.5986165405062506E-3</v>
      </c>
      <c r="K76" s="80">
        <f t="shared" si="12"/>
        <v>-1.8222077490281664E-4</v>
      </c>
      <c r="L76" s="80">
        <f t="shared" si="13"/>
        <v>-7.3161641123480883E-5</v>
      </c>
      <c r="M76" s="80">
        <f t="shared" ca="1" si="14"/>
        <v>-4.8041346244013499E-3</v>
      </c>
      <c r="N76" s="80">
        <f t="shared" ca="1" si="15"/>
        <v>7.0561754966787385E-9</v>
      </c>
      <c r="O76" s="45">
        <f t="shared" ca="1" si="16"/>
        <v>60435769.031110182</v>
      </c>
      <c r="P76" s="80">
        <f t="shared" ca="1" si="17"/>
        <v>11179962.053224234</v>
      </c>
      <c r="Q76" s="80">
        <f t="shared" ca="1" si="18"/>
        <v>5395.6200546939181</v>
      </c>
      <c r="R76" s="58">
        <f t="shared" ca="1" si="19"/>
        <v>2.6563462682185728E-4</v>
      </c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</row>
    <row r="77" spans="1:35">
      <c r="A77" s="87">
        <v>7077</v>
      </c>
      <c r="B77" s="87">
        <v>-1.2584299998707138E-2</v>
      </c>
      <c r="C77" s="87">
        <v>0.1</v>
      </c>
      <c r="D77" s="88">
        <f t="shared" si="5"/>
        <v>0.7077</v>
      </c>
      <c r="E77" s="88">
        <f t="shared" si="6"/>
        <v>-1.2584299998707138E-2</v>
      </c>
      <c r="F77" s="80">
        <f t="shared" si="7"/>
        <v>7.077E-2</v>
      </c>
      <c r="G77" s="80">
        <f t="shared" si="8"/>
        <v>-1.2584299998707139E-3</v>
      </c>
      <c r="H77" s="80">
        <f t="shared" si="9"/>
        <v>5.0083928999999999E-2</v>
      </c>
      <c r="I77" s="80">
        <f t="shared" si="10"/>
        <v>3.5444396553299999E-2</v>
      </c>
      <c r="J77" s="80">
        <f t="shared" si="11"/>
        <v>2.5083999440770409E-2</v>
      </c>
      <c r="K77" s="80">
        <f t="shared" si="12"/>
        <v>-8.9059091090850425E-4</v>
      </c>
      <c r="L77" s="80">
        <f t="shared" si="13"/>
        <v>-6.3027118764994849E-4</v>
      </c>
      <c r="M77" s="80">
        <f t="shared" ca="1" si="14"/>
        <v>-1.1806648442231189E-2</v>
      </c>
      <c r="N77" s="80">
        <f t="shared" ca="1" si="15"/>
        <v>6.0474194328946679E-8</v>
      </c>
      <c r="O77" s="45">
        <f t="shared" ca="1" si="16"/>
        <v>29877110.581633728</v>
      </c>
      <c r="P77" s="80">
        <f t="shared" ca="1" si="17"/>
        <v>100143.21258258732</v>
      </c>
      <c r="Q77" s="80">
        <f t="shared" ca="1" si="18"/>
        <v>848798.96745895408</v>
      </c>
      <c r="R77" s="58">
        <f t="shared" ca="1" si="19"/>
        <v>-7.7765155647594938E-4</v>
      </c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</row>
    <row r="78" spans="1:35">
      <c r="A78" s="87">
        <v>7140</v>
      </c>
      <c r="B78" s="87">
        <v>-1.1425999997300096E-2</v>
      </c>
      <c r="C78" s="87">
        <v>1</v>
      </c>
      <c r="D78" s="88">
        <f t="shared" si="5"/>
        <v>0.71399999999999997</v>
      </c>
      <c r="E78" s="88">
        <f t="shared" si="6"/>
        <v>-1.1425999997300096E-2</v>
      </c>
      <c r="F78" s="80">
        <f t="shared" si="7"/>
        <v>0.71399999999999997</v>
      </c>
      <c r="G78" s="80">
        <f t="shared" si="8"/>
        <v>-1.1425999997300096E-2</v>
      </c>
      <c r="H78" s="80">
        <f t="shared" si="9"/>
        <v>0.50979599999999992</v>
      </c>
      <c r="I78" s="80">
        <f t="shared" si="10"/>
        <v>0.36399434399999991</v>
      </c>
      <c r="J78" s="80">
        <f t="shared" si="11"/>
        <v>0.25989196161599992</v>
      </c>
      <c r="K78" s="80">
        <f t="shared" si="12"/>
        <v>-8.1581639980722685E-3</v>
      </c>
      <c r="L78" s="80">
        <f t="shared" si="13"/>
        <v>-5.8249290946235993E-3</v>
      </c>
      <c r="M78" s="80">
        <f t="shared" ca="1" si="14"/>
        <v>-1.1969551112731527E-2</v>
      </c>
      <c r="N78" s="80">
        <f t="shared" ca="1" si="15"/>
        <v>2.9544781508675341E-7</v>
      </c>
      <c r="O78" s="45">
        <f t="shared" ca="1" si="16"/>
        <v>2940068362.183847</v>
      </c>
      <c r="P78" s="80">
        <f t="shared" ca="1" si="17"/>
        <v>14545561.563174607</v>
      </c>
      <c r="Q78" s="80">
        <f t="shared" ca="1" si="18"/>
        <v>88018892.941043913</v>
      </c>
      <c r="R78" s="58">
        <f t="shared" ca="1" si="19"/>
        <v>5.4355111543143153E-4</v>
      </c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</row>
    <row r="79" spans="1:35">
      <c r="A79" s="87">
        <v>7148</v>
      </c>
      <c r="B79" s="87">
        <v>-1.3093199995637406E-2</v>
      </c>
      <c r="C79" s="87">
        <v>0.1</v>
      </c>
      <c r="D79" s="88">
        <f t="shared" si="5"/>
        <v>0.71479999999999999</v>
      </c>
      <c r="E79" s="88">
        <f t="shared" si="6"/>
        <v>-1.3093199995637406E-2</v>
      </c>
      <c r="F79" s="80">
        <f t="shared" si="7"/>
        <v>7.1480000000000002E-2</v>
      </c>
      <c r="G79" s="80">
        <f t="shared" si="8"/>
        <v>-1.3093199995637406E-3</v>
      </c>
      <c r="H79" s="80">
        <f t="shared" si="9"/>
        <v>5.1093904000000002E-2</v>
      </c>
      <c r="I79" s="80">
        <f t="shared" si="10"/>
        <v>3.6521922579199999E-2</v>
      </c>
      <c r="J79" s="80">
        <f t="shared" si="11"/>
        <v>2.6105870259612158E-2</v>
      </c>
      <c r="K79" s="80">
        <f t="shared" si="12"/>
        <v>-9.3590193568816177E-4</v>
      </c>
      <c r="L79" s="80">
        <f t="shared" si="13"/>
        <v>-6.6898270362989799E-4</v>
      </c>
      <c r="M79" s="80">
        <f t="shared" ca="1" si="14"/>
        <v>-1.1990291484773159E-2</v>
      </c>
      <c r="N79" s="80">
        <f t="shared" ca="1" si="15"/>
        <v>1.2164071833367895E-7</v>
      </c>
      <c r="O79" s="45">
        <f t="shared" ca="1" si="16"/>
        <v>29340575.585017044</v>
      </c>
      <c r="P79" s="80">
        <f t="shared" ca="1" si="17"/>
        <v>151789.62785075369</v>
      </c>
      <c r="Q79" s="80">
        <f t="shared" ca="1" si="18"/>
        <v>884196.28110934375</v>
      </c>
      <c r="R79" s="58">
        <f t="shared" ca="1" si="19"/>
        <v>-1.1029085108642464E-3</v>
      </c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</row>
    <row r="80" spans="1:35">
      <c r="A80" s="87">
        <v>7151</v>
      </c>
      <c r="B80" s="87">
        <v>-1.2280899994948413E-2</v>
      </c>
      <c r="C80" s="87">
        <v>1</v>
      </c>
      <c r="D80" s="88">
        <f t="shared" si="5"/>
        <v>0.71509999999999996</v>
      </c>
      <c r="E80" s="88">
        <f t="shared" si="6"/>
        <v>-1.2280899994948413E-2</v>
      </c>
      <c r="F80" s="80">
        <f t="shared" si="7"/>
        <v>0.71509999999999996</v>
      </c>
      <c r="G80" s="80">
        <f t="shared" si="8"/>
        <v>-1.2280899994948413E-2</v>
      </c>
      <c r="H80" s="80">
        <f t="shared" si="9"/>
        <v>0.51136800999999998</v>
      </c>
      <c r="I80" s="80">
        <f t="shared" si="10"/>
        <v>0.36567926395099998</v>
      </c>
      <c r="J80" s="80">
        <f t="shared" si="11"/>
        <v>0.26149724165136007</v>
      </c>
      <c r="K80" s="80">
        <f t="shared" si="12"/>
        <v>-8.7820715863876093E-3</v>
      </c>
      <c r="L80" s="80">
        <f t="shared" si="13"/>
        <v>-6.2800593914257791E-3</v>
      </c>
      <c r="M80" s="80">
        <f t="shared" ca="1" si="14"/>
        <v>-1.1998072280125527E-2</v>
      </c>
      <c r="N80" s="80">
        <f t="shared" ca="1" si="15"/>
        <v>7.9991516271935743E-8</v>
      </c>
      <c r="O80" s="45">
        <f t="shared" ca="1" si="16"/>
        <v>2931805770.1734843</v>
      </c>
      <c r="P80" s="80">
        <f t="shared" ca="1" si="17"/>
        <v>15419831.820787052</v>
      </c>
      <c r="Q80" s="80">
        <f t="shared" ca="1" si="18"/>
        <v>88570025.31661059</v>
      </c>
      <c r="R80" s="58">
        <f t="shared" ca="1" si="19"/>
        <v>-2.8282771482288603E-4</v>
      </c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</row>
    <row r="81" spans="1:35">
      <c r="A81" s="87">
        <v>7177</v>
      </c>
      <c r="B81" s="87">
        <v>-1.1574299998756032E-2</v>
      </c>
      <c r="C81" s="87">
        <v>1</v>
      </c>
      <c r="D81" s="88">
        <f t="shared" si="5"/>
        <v>0.7177</v>
      </c>
      <c r="E81" s="88">
        <f t="shared" si="6"/>
        <v>-1.1574299998756032E-2</v>
      </c>
      <c r="F81" s="80">
        <f t="shared" si="7"/>
        <v>0.7177</v>
      </c>
      <c r="G81" s="80">
        <f t="shared" si="8"/>
        <v>-1.1574299998756032E-2</v>
      </c>
      <c r="H81" s="80">
        <f t="shared" si="9"/>
        <v>0.51509329000000004</v>
      </c>
      <c r="I81" s="80">
        <f t="shared" si="10"/>
        <v>0.369682454233</v>
      </c>
      <c r="J81" s="80">
        <f t="shared" si="11"/>
        <v>0.26532109740302412</v>
      </c>
      <c r="K81" s="80">
        <f t="shared" si="12"/>
        <v>-8.3068751091072042E-3</v>
      </c>
      <c r="L81" s="80">
        <f t="shared" si="13"/>
        <v>-5.9618442658062407E-3</v>
      </c>
      <c r="M81" s="80">
        <f t="shared" ca="1" si="14"/>
        <v>-1.2065577945934332E-2</v>
      </c>
      <c r="N81" s="80">
        <f t="shared" ca="1" si="15"/>
        <v>2.4135402138372393E-7</v>
      </c>
      <c r="O81" s="45">
        <f t="shared" ca="1" si="16"/>
        <v>2912341905.3837657</v>
      </c>
      <c r="P81" s="80">
        <f t="shared" ca="1" si="17"/>
        <v>17583457.543778475</v>
      </c>
      <c r="Q81" s="80">
        <f t="shared" ca="1" si="18"/>
        <v>89876217.181213468</v>
      </c>
      <c r="R81" s="58">
        <f t="shared" ca="1" si="19"/>
        <v>4.9127794717829937E-4</v>
      </c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</row>
    <row r="82" spans="1:35">
      <c r="A82" s="87">
        <v>7197.5</v>
      </c>
      <c r="B82" s="87">
        <v>-1.0290250000252854E-2</v>
      </c>
      <c r="C82" s="87">
        <v>1</v>
      </c>
      <c r="D82" s="88">
        <f t="shared" si="5"/>
        <v>0.71975</v>
      </c>
      <c r="E82" s="88">
        <f t="shared" si="6"/>
        <v>-1.0290250000252854E-2</v>
      </c>
      <c r="F82" s="80">
        <f t="shared" si="7"/>
        <v>0.71975</v>
      </c>
      <c r="G82" s="80">
        <f t="shared" si="8"/>
        <v>-1.0290250000252854E-2</v>
      </c>
      <c r="H82" s="80">
        <f t="shared" si="9"/>
        <v>0.51804006250000001</v>
      </c>
      <c r="I82" s="80">
        <f t="shared" si="10"/>
        <v>0.37285933498437501</v>
      </c>
      <c r="J82" s="80">
        <f t="shared" si="11"/>
        <v>0.26836550635500389</v>
      </c>
      <c r="K82" s="80">
        <f t="shared" si="12"/>
        <v>-7.4064074376819916E-3</v>
      </c>
      <c r="L82" s="80">
        <f t="shared" si="13"/>
        <v>-5.3307617532716133E-3</v>
      </c>
      <c r="M82" s="80">
        <f t="shared" ca="1" si="14"/>
        <v>-1.2118894727700908E-2</v>
      </c>
      <c r="N82" s="80">
        <f t="shared" ca="1" si="15"/>
        <v>3.3439415392235675E-6</v>
      </c>
      <c r="O82" s="45">
        <f t="shared" ca="1" si="16"/>
        <v>2897060551.5121112</v>
      </c>
      <c r="P82" s="80">
        <f t="shared" ca="1" si="17"/>
        <v>19385086.342137437</v>
      </c>
      <c r="Q82" s="80">
        <f t="shared" ca="1" si="18"/>
        <v>90909529.512927428</v>
      </c>
      <c r="R82" s="58">
        <f t="shared" ca="1" si="19"/>
        <v>1.828644727448054E-3</v>
      </c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</row>
    <row r="83" spans="1:35">
      <c r="A83" s="87">
        <v>7243</v>
      </c>
      <c r="B83" s="87">
        <v>-1.8703699999605305E-2</v>
      </c>
      <c r="C83" s="87">
        <v>0.1</v>
      </c>
      <c r="D83" s="88">
        <f t="shared" si="5"/>
        <v>0.72430000000000005</v>
      </c>
      <c r="E83" s="88">
        <f t="shared" si="6"/>
        <v>-1.8703699999605305E-2</v>
      </c>
      <c r="F83" s="80">
        <f t="shared" si="7"/>
        <v>7.2430000000000008E-2</v>
      </c>
      <c r="G83" s="80">
        <f t="shared" si="8"/>
        <v>-1.8703699999605306E-3</v>
      </c>
      <c r="H83" s="80">
        <f t="shared" si="9"/>
        <v>5.246104900000001E-2</v>
      </c>
      <c r="I83" s="80">
        <f t="shared" si="10"/>
        <v>3.799753779070001E-2</v>
      </c>
      <c r="J83" s="80">
        <f t="shared" si="11"/>
        <v>2.752161662180402E-2</v>
      </c>
      <c r="K83" s="80">
        <f t="shared" si="12"/>
        <v>-1.3547089909714124E-3</v>
      </c>
      <c r="L83" s="80">
        <f t="shared" si="13"/>
        <v>-9.8121572216059404E-4</v>
      </c>
      <c r="M83" s="80">
        <f t="shared" ca="1" si="14"/>
        <v>-1.223751915618123E-2</v>
      </c>
      <c r="N83" s="80">
        <f t="shared" ca="1" si="15"/>
        <v>4.1811494699864489E-6</v>
      </c>
      <c r="O83" s="45">
        <f t="shared" ca="1" si="16"/>
        <v>28633479.320649359</v>
      </c>
      <c r="P83" s="80">
        <f t="shared" ca="1" si="17"/>
        <v>236823.08081652611</v>
      </c>
      <c r="Q83" s="80">
        <f t="shared" ca="1" si="18"/>
        <v>932135.18564822746</v>
      </c>
      <c r="R83" s="58">
        <f t="shared" ca="1" si="19"/>
        <v>-6.4661808434240756E-3</v>
      </c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</row>
    <row r="84" spans="1:35">
      <c r="A84" s="87">
        <v>7253.5</v>
      </c>
      <c r="B84" s="87">
        <v>-1.0860649999813177E-2</v>
      </c>
      <c r="C84" s="87">
        <v>1</v>
      </c>
      <c r="D84" s="88">
        <f t="shared" si="5"/>
        <v>0.72535000000000005</v>
      </c>
      <c r="E84" s="88">
        <f t="shared" si="6"/>
        <v>-1.0860649999813177E-2</v>
      </c>
      <c r="F84" s="80">
        <f t="shared" si="7"/>
        <v>0.72535000000000005</v>
      </c>
      <c r="G84" s="80">
        <f t="shared" si="8"/>
        <v>-1.0860649999813177E-2</v>
      </c>
      <c r="H84" s="80">
        <f t="shared" si="9"/>
        <v>0.52613262250000004</v>
      </c>
      <c r="I84" s="80">
        <f t="shared" si="10"/>
        <v>0.38163029773037505</v>
      </c>
      <c r="J84" s="80">
        <f t="shared" si="11"/>
        <v>0.27681553645872758</v>
      </c>
      <c r="K84" s="80">
        <f t="shared" si="12"/>
        <v>-7.8777724773644881E-3</v>
      </c>
      <c r="L84" s="80">
        <f t="shared" si="13"/>
        <v>-5.714142266456332E-3</v>
      </c>
      <c r="M84" s="80">
        <f t="shared" ca="1" si="14"/>
        <v>-1.2264950255565173E-2</v>
      </c>
      <c r="N84" s="80">
        <f t="shared" ca="1" si="15"/>
        <v>1.9720592083051233E-6</v>
      </c>
      <c r="O84" s="45">
        <f t="shared" ca="1" si="16"/>
        <v>2855608027.2751212</v>
      </c>
      <c r="P84" s="80">
        <f t="shared" ca="1" si="17"/>
        <v>24731936.077035017</v>
      </c>
      <c r="Q84" s="80">
        <f t="shared" ca="1" si="18"/>
        <v>93747228.814035833</v>
      </c>
      <c r="R84" s="58">
        <f t="shared" ca="1" si="19"/>
        <v>1.4043002557519967E-3</v>
      </c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</row>
    <row r="85" spans="1:35">
      <c r="A85" s="87">
        <v>7278</v>
      </c>
      <c r="B85" s="87">
        <v>-1.1960199997702148E-2</v>
      </c>
      <c r="C85" s="87">
        <v>1</v>
      </c>
      <c r="D85" s="88">
        <f t="shared" ref="D85:D148" si="20">A85/A$18</f>
        <v>0.7278</v>
      </c>
      <c r="E85" s="88">
        <f t="shared" ref="E85:E148" si="21">B85/B$18</f>
        <v>-1.1960199997702148E-2</v>
      </c>
      <c r="F85" s="80">
        <f t="shared" ref="F85:F148" si="22">$C85*D85</f>
        <v>0.7278</v>
      </c>
      <c r="G85" s="80">
        <f t="shared" ref="G85:G148" si="23">$C85*E85</f>
        <v>-1.1960199997702148E-2</v>
      </c>
      <c r="H85" s="80">
        <f t="shared" ref="H85:H148" si="24">C85*D85*D85</f>
        <v>0.52969284000000005</v>
      </c>
      <c r="I85" s="80">
        <f t="shared" ref="I85:I148" si="25">C85*D85*D85*D85</f>
        <v>0.38551044895200004</v>
      </c>
      <c r="J85" s="80">
        <f t="shared" ref="J85:J148" si="26">C85*D85*D85*D85*D85</f>
        <v>0.28057450474726564</v>
      </c>
      <c r="K85" s="80">
        <f t="shared" ref="K85:K148" si="27">C85*E85*D85</f>
        <v>-8.7046335583276235E-3</v>
      </c>
      <c r="L85" s="80">
        <f t="shared" ref="L85:L148" si="28">C85*E85*D85*D85</f>
        <v>-6.3352323037508445E-3</v>
      </c>
      <c r="M85" s="80">
        <f t="shared" ref="M85:M148" ca="1" si="29">+E$4+E$5*D85+E$6*D85^2</f>
        <v>-1.2329038158067636E-2</v>
      </c>
      <c r="N85" s="80">
        <f t="shared" ref="N85:N148" ca="1" si="30">C85*(M85-E85)^2</f>
        <v>1.3604158854179749E-7</v>
      </c>
      <c r="O85" s="45">
        <f t="shared" ref="O85:O148" ca="1" si="31">(C85*O$1-O$2*F85+O$3*H85)^2</f>
        <v>2837606300.9578924</v>
      </c>
      <c r="P85" s="80">
        <f t="shared" ref="P85:P148" ca="1" si="32">(-C85*O$2+O$4*F85-O$5*H85)^2</f>
        <v>27264855.733009651</v>
      </c>
      <c r="Q85" s="80">
        <f t="shared" ref="Q85:Q148" ca="1" si="33">+(C85*O$3-F85*O$5+H85*O$6)^2</f>
        <v>94995433.096866444</v>
      </c>
      <c r="R85" s="58">
        <f t="shared" ref="R85:R148" ca="1" si="34">+E85-M85</f>
        <v>3.6883816036548805E-4</v>
      </c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</row>
    <row r="86" spans="1:35">
      <c r="A86" s="87">
        <v>7822.5</v>
      </c>
      <c r="B86" s="87">
        <v>-1.1927749997994397E-2</v>
      </c>
      <c r="C86" s="87">
        <v>1</v>
      </c>
      <c r="D86" s="88">
        <f t="shared" si="20"/>
        <v>0.78225</v>
      </c>
      <c r="E86" s="88">
        <f t="shared" si="21"/>
        <v>-1.1927749997994397E-2</v>
      </c>
      <c r="F86" s="80">
        <f t="shared" si="22"/>
        <v>0.78225</v>
      </c>
      <c r="G86" s="80">
        <f t="shared" si="23"/>
        <v>-1.1927749997994397E-2</v>
      </c>
      <c r="H86" s="80">
        <f t="shared" si="24"/>
        <v>0.61191506250000005</v>
      </c>
      <c r="I86" s="80">
        <f t="shared" si="25"/>
        <v>0.47867055764062505</v>
      </c>
      <c r="J86" s="80">
        <f t="shared" si="26"/>
        <v>0.37444004371437895</v>
      </c>
      <c r="K86" s="80">
        <f t="shared" si="27"/>
        <v>-9.3304824359311169E-3</v>
      </c>
      <c r="L86" s="80">
        <f t="shared" si="28"/>
        <v>-7.2987698855071165E-3</v>
      </c>
      <c r="M86" s="80">
        <f t="shared" ca="1" si="29"/>
        <v>-1.3782987666654409E-2</v>
      </c>
      <c r="N86" s="80">
        <f t="shared" ca="1" si="30"/>
        <v>3.4419068072150361E-6</v>
      </c>
      <c r="O86" s="45">
        <f t="shared" ca="1" si="31"/>
        <v>2458036326.8233066</v>
      </c>
      <c r="P86" s="80">
        <f t="shared" ca="1" si="32"/>
        <v>111938665.9374122</v>
      </c>
      <c r="Q86" s="80">
        <f t="shared" ca="1" si="33"/>
        <v>123608507.66666858</v>
      </c>
      <c r="R86" s="58">
        <f t="shared" ca="1" si="34"/>
        <v>1.8552376686600119E-3</v>
      </c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</row>
    <row r="87" spans="1:35">
      <c r="A87" s="87">
        <v>7824.5</v>
      </c>
      <c r="B87" s="87">
        <v>-1.1519549996592104E-2</v>
      </c>
      <c r="C87" s="87">
        <v>1</v>
      </c>
      <c r="D87" s="88">
        <f t="shared" si="20"/>
        <v>0.78244999999999998</v>
      </c>
      <c r="E87" s="88">
        <f t="shared" si="21"/>
        <v>-1.1519549996592104E-2</v>
      </c>
      <c r="F87" s="80">
        <f t="shared" si="22"/>
        <v>0.78244999999999998</v>
      </c>
      <c r="G87" s="80">
        <f t="shared" si="23"/>
        <v>-1.1519549996592104E-2</v>
      </c>
      <c r="H87" s="80">
        <f t="shared" si="24"/>
        <v>0.61222800249999998</v>
      </c>
      <c r="I87" s="80">
        <f t="shared" si="25"/>
        <v>0.47903780055612499</v>
      </c>
      <c r="J87" s="80">
        <f t="shared" si="26"/>
        <v>0.37482312704513998</v>
      </c>
      <c r="K87" s="80">
        <f t="shared" si="27"/>
        <v>-9.0134718948334924E-3</v>
      </c>
      <c r="L87" s="80">
        <f t="shared" si="28"/>
        <v>-7.0525910841124657E-3</v>
      </c>
      <c r="M87" s="80">
        <f t="shared" ca="1" si="29"/>
        <v>-1.3788432685855768E-2</v>
      </c>
      <c r="N87" s="80">
        <f t="shared" ca="1" si="30"/>
        <v>5.147828657640313E-6</v>
      </c>
      <c r="O87" s="45">
        <f t="shared" ca="1" si="31"/>
        <v>2456712879.7683721</v>
      </c>
      <c r="P87" s="80">
        <f t="shared" ca="1" si="32"/>
        <v>112343328.28992774</v>
      </c>
      <c r="Q87" s="80">
        <f t="shared" ca="1" si="33"/>
        <v>123716110.71486408</v>
      </c>
      <c r="R87" s="58">
        <f t="shared" ca="1" si="34"/>
        <v>2.2688826892636633E-3</v>
      </c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</row>
    <row r="88" spans="1:35">
      <c r="A88" s="87">
        <v>7895.5</v>
      </c>
      <c r="B88" s="87">
        <v>-1.3128450002113823E-2</v>
      </c>
      <c r="C88" s="87">
        <v>1</v>
      </c>
      <c r="D88" s="88">
        <f t="shared" si="20"/>
        <v>0.78954999999999997</v>
      </c>
      <c r="E88" s="88">
        <f t="shared" si="21"/>
        <v>-1.3128450002113823E-2</v>
      </c>
      <c r="F88" s="80">
        <f t="shared" si="22"/>
        <v>0.78954999999999997</v>
      </c>
      <c r="G88" s="80">
        <f t="shared" si="23"/>
        <v>-1.3128450002113823E-2</v>
      </c>
      <c r="H88" s="80">
        <f t="shared" si="24"/>
        <v>0.62338920249999996</v>
      </c>
      <c r="I88" s="80">
        <f t="shared" si="25"/>
        <v>0.49219694483387494</v>
      </c>
      <c r="J88" s="80">
        <f t="shared" si="26"/>
        <v>0.38861409779358597</v>
      </c>
      <c r="K88" s="80">
        <f t="shared" si="27"/>
        <v>-1.0365567699168968E-2</v>
      </c>
      <c r="L88" s="80">
        <f t="shared" si="28"/>
        <v>-8.1841339768788587E-3</v>
      </c>
      <c r="M88" s="80">
        <f t="shared" ca="1" si="29"/>
        <v>-1.3982226525137489E-2</v>
      </c>
      <c r="N88" s="80">
        <f t="shared" ca="1" si="30"/>
        <v>7.289343512663815E-7</v>
      </c>
      <c r="O88" s="45">
        <f t="shared" ca="1" si="31"/>
        <v>2410057850.4585776</v>
      </c>
      <c r="P88" s="80">
        <f t="shared" ca="1" si="32"/>
        <v>127120276.27193733</v>
      </c>
      <c r="Q88" s="80">
        <f t="shared" ca="1" si="33"/>
        <v>127545024.68605754</v>
      </c>
      <c r="R88" s="58">
        <f t="shared" ca="1" si="34"/>
        <v>8.5377652302366658E-4</v>
      </c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</row>
    <row r="89" spans="1:35">
      <c r="A89" s="87">
        <v>7896</v>
      </c>
      <c r="B89" s="87">
        <v>-1.1726400000043213E-2</v>
      </c>
      <c r="C89" s="87">
        <v>1</v>
      </c>
      <c r="D89" s="88">
        <f t="shared" si="20"/>
        <v>0.78959999999999997</v>
      </c>
      <c r="E89" s="88">
        <f t="shared" si="21"/>
        <v>-1.1726400000043213E-2</v>
      </c>
      <c r="F89" s="80">
        <f t="shared" si="22"/>
        <v>0.78959999999999997</v>
      </c>
      <c r="G89" s="80">
        <f t="shared" si="23"/>
        <v>-1.1726400000043213E-2</v>
      </c>
      <c r="H89" s="80">
        <f t="shared" si="24"/>
        <v>0.62346815999999994</v>
      </c>
      <c r="I89" s="80">
        <f t="shared" si="25"/>
        <v>0.49229045913599995</v>
      </c>
      <c r="J89" s="80">
        <f t="shared" si="26"/>
        <v>0.38871254653378556</v>
      </c>
      <c r="K89" s="80">
        <f t="shared" si="27"/>
        <v>-9.2591654400341217E-3</v>
      </c>
      <c r="L89" s="80">
        <f t="shared" si="28"/>
        <v>-7.3110370314509419E-3</v>
      </c>
      <c r="M89" s="80">
        <f t="shared" ca="1" si="29"/>
        <v>-1.3983594689307694E-2</v>
      </c>
      <c r="N89" s="80">
        <f t="shared" ca="1" si="30"/>
        <v>5.0949278652437777E-6</v>
      </c>
      <c r="O89" s="45">
        <f t="shared" ca="1" si="31"/>
        <v>2409731545.1314816</v>
      </c>
      <c r="P89" s="80">
        <f t="shared" ca="1" si="32"/>
        <v>127227150.82788062</v>
      </c>
      <c r="Q89" s="80">
        <f t="shared" ca="1" si="33"/>
        <v>127572048.68368685</v>
      </c>
      <c r="R89" s="58">
        <f t="shared" ca="1" si="34"/>
        <v>2.2571946892644811E-3</v>
      </c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</row>
    <row r="90" spans="1:35">
      <c r="A90" s="87">
        <v>7900</v>
      </c>
      <c r="B90" s="87">
        <v>-1.3610000001790468E-2</v>
      </c>
      <c r="C90" s="87">
        <v>1</v>
      </c>
      <c r="D90" s="88">
        <f t="shared" si="20"/>
        <v>0.79</v>
      </c>
      <c r="E90" s="88">
        <f t="shared" si="21"/>
        <v>-1.3610000001790468E-2</v>
      </c>
      <c r="F90" s="80">
        <f t="shared" si="22"/>
        <v>0.79</v>
      </c>
      <c r="G90" s="80">
        <f t="shared" si="23"/>
        <v>-1.3610000001790468E-2</v>
      </c>
      <c r="H90" s="80">
        <f t="shared" si="24"/>
        <v>0.6241000000000001</v>
      </c>
      <c r="I90" s="80">
        <f t="shared" si="25"/>
        <v>0.49303900000000012</v>
      </c>
      <c r="J90" s="80">
        <f t="shared" si="26"/>
        <v>0.38950081000000009</v>
      </c>
      <c r="K90" s="80">
        <f t="shared" si="27"/>
        <v>-1.0751900001414469E-2</v>
      </c>
      <c r="L90" s="80">
        <f t="shared" si="28"/>
        <v>-8.4940010011174318E-3</v>
      </c>
      <c r="M90" s="80">
        <f t="shared" ca="1" si="29"/>
        <v>-1.399454172403485E-2</v>
      </c>
      <c r="N90" s="80">
        <f t="shared" ca="1" si="30"/>
        <v>1.47872336146676E-7</v>
      </c>
      <c r="O90" s="45">
        <f t="shared" ca="1" si="31"/>
        <v>2407122232.5672536</v>
      </c>
      <c r="P90" s="80">
        <f t="shared" ca="1" si="32"/>
        <v>128083549.27927317</v>
      </c>
      <c r="Q90" s="80">
        <f t="shared" ca="1" si="33"/>
        <v>127788269.59364876</v>
      </c>
      <c r="R90" s="58">
        <f t="shared" ca="1" si="34"/>
        <v>3.8454172224438275E-4</v>
      </c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</row>
    <row r="91" spans="1:35">
      <c r="A91" s="87">
        <v>7902</v>
      </c>
      <c r="B91" s="87">
        <v>-1.1601799997151829E-2</v>
      </c>
      <c r="C91" s="87">
        <v>1</v>
      </c>
      <c r="D91" s="88">
        <f t="shared" si="20"/>
        <v>0.79020000000000001</v>
      </c>
      <c r="E91" s="88">
        <f t="shared" si="21"/>
        <v>-1.1601799997151829E-2</v>
      </c>
      <c r="F91" s="80">
        <f t="shared" si="22"/>
        <v>0.79020000000000001</v>
      </c>
      <c r="G91" s="80">
        <f t="shared" si="23"/>
        <v>-1.1601799997151829E-2</v>
      </c>
      <c r="H91" s="80">
        <f t="shared" si="24"/>
        <v>0.62441604000000006</v>
      </c>
      <c r="I91" s="80">
        <f t="shared" si="25"/>
        <v>0.49341355480800003</v>
      </c>
      <c r="J91" s="80">
        <f t="shared" si="26"/>
        <v>0.38989539100928161</v>
      </c>
      <c r="K91" s="80">
        <f t="shared" si="27"/>
        <v>-9.1677423577493748E-3</v>
      </c>
      <c r="L91" s="80">
        <f t="shared" si="28"/>
        <v>-7.2443500110935559E-3</v>
      </c>
      <c r="M91" s="80">
        <f t="shared" ca="1" si="29"/>
        <v>-1.4000016388975429E-2</v>
      </c>
      <c r="N91" s="80">
        <f t="shared" ca="1" si="30"/>
        <v>5.7514418620114046E-6</v>
      </c>
      <c r="O91" s="45">
        <f t="shared" ca="1" si="31"/>
        <v>2405818329.4569879</v>
      </c>
      <c r="P91" s="80">
        <f t="shared" ca="1" si="32"/>
        <v>128512682.39543736</v>
      </c>
      <c r="Q91" s="80">
        <f t="shared" ca="1" si="33"/>
        <v>127896399.26662001</v>
      </c>
      <c r="R91" s="58">
        <f t="shared" ca="1" si="34"/>
        <v>2.3982163918235995E-3</v>
      </c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5">
      <c r="A92" s="87">
        <v>7952</v>
      </c>
      <c r="B92" s="87">
        <v>-1.1996799999906216E-2</v>
      </c>
      <c r="C92" s="87">
        <v>1</v>
      </c>
      <c r="D92" s="88">
        <f t="shared" si="20"/>
        <v>0.79520000000000002</v>
      </c>
      <c r="E92" s="88">
        <f t="shared" si="21"/>
        <v>-1.1996799999906216E-2</v>
      </c>
      <c r="F92" s="80">
        <f t="shared" si="22"/>
        <v>0.79520000000000002</v>
      </c>
      <c r="G92" s="80">
        <f t="shared" si="23"/>
        <v>-1.1996799999906216E-2</v>
      </c>
      <c r="H92" s="80">
        <f t="shared" si="24"/>
        <v>0.63234304000000008</v>
      </c>
      <c r="I92" s="80">
        <f t="shared" si="25"/>
        <v>0.5028391854080001</v>
      </c>
      <c r="J92" s="80">
        <f t="shared" si="26"/>
        <v>0.39985772023644167</v>
      </c>
      <c r="K92" s="80">
        <f t="shared" si="27"/>
        <v>-9.5398553599254227E-3</v>
      </c>
      <c r="L92" s="80">
        <f t="shared" si="28"/>
        <v>-7.5860929822126966E-3</v>
      </c>
      <c r="M92" s="80">
        <f t="shared" ca="1" si="29"/>
        <v>-1.413713165417365E-2</v>
      </c>
      <c r="N92" s="80">
        <f t="shared" ca="1" si="30"/>
        <v>4.5810195902591717E-6</v>
      </c>
      <c r="O92" s="45">
        <f t="shared" ca="1" si="31"/>
        <v>2373383572.4177074</v>
      </c>
      <c r="P92" s="80">
        <f t="shared" ca="1" si="32"/>
        <v>139441901.82465139</v>
      </c>
      <c r="Q92" s="80">
        <f t="shared" ca="1" si="33"/>
        <v>130603678.40137623</v>
      </c>
      <c r="R92" s="58">
        <f t="shared" ca="1" si="34"/>
        <v>2.1403316542674342E-3</v>
      </c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</row>
    <row r="93" spans="1:35">
      <c r="A93" s="87">
        <v>7988.5</v>
      </c>
      <c r="B93" s="87">
        <v>-1.2047149997670203E-2</v>
      </c>
      <c r="C93" s="87">
        <v>1</v>
      </c>
      <c r="D93" s="88">
        <f t="shared" si="20"/>
        <v>0.79884999999999995</v>
      </c>
      <c r="E93" s="88">
        <f t="shared" si="21"/>
        <v>-1.2047149997670203E-2</v>
      </c>
      <c r="F93" s="80">
        <f t="shared" si="22"/>
        <v>0.79884999999999995</v>
      </c>
      <c r="G93" s="80">
        <f t="shared" si="23"/>
        <v>-1.2047149997670203E-2</v>
      </c>
      <c r="H93" s="80">
        <f t="shared" si="24"/>
        <v>0.63816132249999991</v>
      </c>
      <c r="I93" s="80">
        <f t="shared" si="25"/>
        <v>0.50979517247912487</v>
      </c>
      <c r="J93" s="80">
        <f t="shared" si="26"/>
        <v>0.4072498735349489</v>
      </c>
      <c r="K93" s="80">
        <f t="shared" si="27"/>
        <v>-9.6238657756388419E-3</v>
      </c>
      <c r="L93" s="80">
        <f t="shared" si="28"/>
        <v>-7.6880251748690882E-3</v>
      </c>
      <c r="M93" s="80">
        <f t="shared" ca="1" si="29"/>
        <v>-1.4237527730059143E-2</v>
      </c>
      <c r="N93" s="80">
        <f t="shared" ca="1" si="30"/>
        <v>4.7977546105453134E-6</v>
      </c>
      <c r="O93" s="45">
        <f t="shared" ca="1" si="31"/>
        <v>2349903214.917778</v>
      </c>
      <c r="P93" s="80">
        <f t="shared" ca="1" si="32"/>
        <v>147661401.81438303</v>
      </c>
      <c r="Q93" s="80">
        <f t="shared" ca="1" si="33"/>
        <v>132584652.71184063</v>
      </c>
      <c r="R93" s="58">
        <f t="shared" ca="1" si="34"/>
        <v>2.1903777323889397E-3</v>
      </c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</row>
    <row r="94" spans="1:35">
      <c r="A94" s="87">
        <v>8032</v>
      </c>
      <c r="B94" s="87">
        <v>-1.3868800000636838E-2</v>
      </c>
      <c r="C94" s="87">
        <v>1</v>
      </c>
      <c r="D94" s="88">
        <f t="shared" si="20"/>
        <v>0.80320000000000003</v>
      </c>
      <c r="E94" s="88">
        <f t="shared" si="21"/>
        <v>-1.3868800000636838E-2</v>
      </c>
      <c r="F94" s="80">
        <f t="shared" si="22"/>
        <v>0.80320000000000003</v>
      </c>
      <c r="G94" s="80">
        <f t="shared" si="23"/>
        <v>-1.3868800000636838E-2</v>
      </c>
      <c r="H94" s="80">
        <f t="shared" si="24"/>
        <v>0.64513024000000008</v>
      </c>
      <c r="I94" s="80">
        <f t="shared" si="25"/>
        <v>0.51816860876800008</v>
      </c>
      <c r="J94" s="80">
        <f t="shared" si="26"/>
        <v>0.41619302656245766</v>
      </c>
      <c r="K94" s="80">
        <f t="shared" si="27"/>
        <v>-1.1139420160511509E-2</v>
      </c>
      <c r="L94" s="80">
        <f t="shared" si="28"/>
        <v>-8.9471822729228438E-3</v>
      </c>
      <c r="M94" s="80">
        <f t="shared" ca="1" si="29"/>
        <v>-1.4357510645225866E-2</v>
      </c>
      <c r="N94" s="80">
        <f t="shared" ca="1" si="30"/>
        <v>2.3883809413462308E-7</v>
      </c>
      <c r="O94" s="45">
        <f t="shared" ca="1" si="31"/>
        <v>2322135795.0064054</v>
      </c>
      <c r="P94" s="80">
        <f t="shared" ca="1" si="32"/>
        <v>157718586.12721804</v>
      </c>
      <c r="Q94" s="80">
        <f t="shared" ca="1" si="33"/>
        <v>134950286.91418862</v>
      </c>
      <c r="R94" s="58">
        <f t="shared" ca="1" si="34"/>
        <v>4.8871064458902783E-4</v>
      </c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</row>
    <row r="95" spans="1:35">
      <c r="A95" s="87">
        <v>8576.5</v>
      </c>
      <c r="B95" s="87">
        <v>-1.2936350001837127E-2</v>
      </c>
      <c r="C95" s="87">
        <v>1</v>
      </c>
      <c r="D95" s="88">
        <f t="shared" si="20"/>
        <v>0.85765000000000002</v>
      </c>
      <c r="E95" s="88">
        <f t="shared" si="21"/>
        <v>-1.2936350001837127E-2</v>
      </c>
      <c r="F95" s="80">
        <f t="shared" si="22"/>
        <v>0.85765000000000002</v>
      </c>
      <c r="G95" s="80">
        <f t="shared" si="23"/>
        <v>-1.2936350001837127E-2</v>
      </c>
      <c r="H95" s="80">
        <f t="shared" si="24"/>
        <v>0.73556352250000001</v>
      </c>
      <c r="I95" s="80">
        <f t="shared" si="25"/>
        <v>0.63085605507212505</v>
      </c>
      <c r="J95" s="80">
        <f t="shared" si="26"/>
        <v>0.54105369563260808</v>
      </c>
      <c r="K95" s="80">
        <f t="shared" si="27"/>
        <v>-1.1094860579075612E-2</v>
      </c>
      <c r="L95" s="80">
        <f t="shared" si="28"/>
        <v>-9.5155071756441983E-3</v>
      </c>
      <c r="M95" s="80">
        <f t="shared" ca="1" si="29"/>
        <v>-1.5889983683962799E-2</v>
      </c>
      <c r="N95" s="80">
        <f t="shared" ca="1" si="30"/>
        <v>8.7239519281872577E-6</v>
      </c>
      <c r="O95" s="45">
        <f t="shared" ca="1" si="31"/>
        <v>1993941638.7040458</v>
      </c>
      <c r="P95" s="80">
        <f t="shared" ca="1" si="32"/>
        <v>305707462.25639665</v>
      </c>
      <c r="Q95" s="80">
        <f t="shared" ca="1" si="33"/>
        <v>164830362.9158901</v>
      </c>
      <c r="R95" s="58">
        <f t="shared" ca="1" si="34"/>
        <v>2.9536336821256726E-3</v>
      </c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</row>
    <row r="96" spans="1:35">
      <c r="A96" s="87">
        <v>8711</v>
      </c>
      <c r="B96" s="87">
        <v>-1.3884899999538902E-2</v>
      </c>
      <c r="C96" s="87">
        <v>0.2</v>
      </c>
      <c r="D96" s="88">
        <f t="shared" si="20"/>
        <v>0.87109999999999999</v>
      </c>
      <c r="E96" s="88">
        <f t="shared" si="21"/>
        <v>-1.3884899999538902E-2</v>
      </c>
      <c r="F96" s="80">
        <f t="shared" si="22"/>
        <v>0.17422000000000001</v>
      </c>
      <c r="G96" s="80">
        <f t="shared" si="23"/>
        <v>-2.7769799999077804E-3</v>
      </c>
      <c r="H96" s="80">
        <f t="shared" si="24"/>
        <v>0.15176304200000001</v>
      </c>
      <c r="I96" s="80">
        <f t="shared" si="25"/>
        <v>0.13220078588620002</v>
      </c>
      <c r="J96" s="80">
        <f t="shared" si="26"/>
        <v>0.11516010458546884</v>
      </c>
      <c r="K96" s="80">
        <f t="shared" si="27"/>
        <v>-2.4190272779196676E-3</v>
      </c>
      <c r="L96" s="80">
        <f t="shared" si="28"/>
        <v>-2.1072146617958222E-3</v>
      </c>
      <c r="M96" s="80">
        <f t="shared" ca="1" si="29"/>
        <v>-1.627726203439208E-2</v>
      </c>
      <c r="N96" s="80">
        <f t="shared" ca="1" si="30"/>
        <v>1.1446792211613678E-6</v>
      </c>
      <c r="O96" s="45">
        <f t="shared" ca="1" si="31"/>
        <v>76729506.653418198</v>
      </c>
      <c r="P96" s="80">
        <f t="shared" ca="1" si="32"/>
        <v>13917589.595485954</v>
      </c>
      <c r="Q96" s="80">
        <f t="shared" ca="1" si="33"/>
        <v>6889366.4888431579</v>
      </c>
      <c r="R96" s="58">
        <f t="shared" ca="1" si="34"/>
        <v>2.3923620348531779E-3</v>
      </c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</row>
    <row r="97" spans="1:35">
      <c r="A97" s="87">
        <v>8711</v>
      </c>
      <c r="B97" s="87">
        <v>-1.2784899998223409E-2</v>
      </c>
      <c r="C97" s="87">
        <v>0.2</v>
      </c>
      <c r="D97" s="88">
        <f t="shared" si="20"/>
        <v>0.87109999999999999</v>
      </c>
      <c r="E97" s="88">
        <f t="shared" si="21"/>
        <v>-1.2784899998223409E-2</v>
      </c>
      <c r="F97" s="80">
        <f t="shared" si="22"/>
        <v>0.17422000000000001</v>
      </c>
      <c r="G97" s="80">
        <f t="shared" si="23"/>
        <v>-2.5569799996446822E-3</v>
      </c>
      <c r="H97" s="80">
        <f t="shared" si="24"/>
        <v>0.15176304200000001</v>
      </c>
      <c r="I97" s="80">
        <f t="shared" si="25"/>
        <v>0.13220078588620002</v>
      </c>
      <c r="J97" s="80">
        <f t="shared" si="26"/>
        <v>0.11516010458546884</v>
      </c>
      <c r="K97" s="80">
        <f t="shared" si="27"/>
        <v>-2.2273852776904827E-3</v>
      </c>
      <c r="L97" s="80">
        <f t="shared" si="28"/>
        <v>-1.9402753153961794E-3</v>
      </c>
      <c r="M97" s="80">
        <f t="shared" ca="1" si="29"/>
        <v>-1.627726203439208E-2</v>
      </c>
      <c r="N97" s="80">
        <f t="shared" ca="1" si="30"/>
        <v>2.4393185183344375E-6</v>
      </c>
      <c r="O97" s="45">
        <f t="shared" ca="1" si="31"/>
        <v>76729506.653418198</v>
      </c>
      <c r="P97" s="80">
        <f t="shared" ca="1" si="32"/>
        <v>13917589.595485954</v>
      </c>
      <c r="Q97" s="80">
        <f t="shared" ca="1" si="33"/>
        <v>6889366.4888431579</v>
      </c>
      <c r="R97" s="58">
        <f t="shared" ca="1" si="34"/>
        <v>3.4923620361686711E-3</v>
      </c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</row>
    <row r="98" spans="1:35">
      <c r="A98" s="87">
        <v>8737</v>
      </c>
      <c r="B98" s="87">
        <v>-1.4828299994405825E-2</v>
      </c>
      <c r="C98" s="87">
        <v>0.2</v>
      </c>
      <c r="D98" s="88">
        <f t="shared" si="20"/>
        <v>0.87370000000000003</v>
      </c>
      <c r="E98" s="88">
        <f t="shared" si="21"/>
        <v>-1.4828299994405825E-2</v>
      </c>
      <c r="F98" s="80">
        <f t="shared" si="22"/>
        <v>0.17474000000000001</v>
      </c>
      <c r="G98" s="80">
        <f t="shared" si="23"/>
        <v>-2.9656599988811651E-3</v>
      </c>
      <c r="H98" s="80">
        <f t="shared" si="24"/>
        <v>0.15267033800000002</v>
      </c>
      <c r="I98" s="80">
        <f t="shared" si="25"/>
        <v>0.13338807431060001</v>
      </c>
      <c r="J98" s="80">
        <f t="shared" si="26"/>
        <v>0.11654116052517123</v>
      </c>
      <c r="K98" s="80">
        <f t="shared" si="27"/>
        <v>-2.5910971410224742E-3</v>
      </c>
      <c r="L98" s="80">
        <f t="shared" si="28"/>
        <v>-2.2638415721113357E-3</v>
      </c>
      <c r="M98" s="80">
        <f t="shared" ca="1" si="29"/>
        <v>-1.6352525320734383E-2</v>
      </c>
      <c r="N98" s="80">
        <f t="shared" ca="1" si="30"/>
        <v>4.6465256908428017E-7</v>
      </c>
      <c r="O98" s="45">
        <f t="shared" ca="1" si="31"/>
        <v>76153657.655539706</v>
      </c>
      <c r="P98" s="80">
        <f t="shared" ca="1" si="32"/>
        <v>14253425.161394926</v>
      </c>
      <c r="Q98" s="80">
        <f t="shared" ca="1" si="33"/>
        <v>6946564.2347577522</v>
      </c>
      <c r="R98" s="58">
        <f t="shared" ca="1" si="34"/>
        <v>1.5242253263285585E-3</v>
      </c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</row>
    <row r="99" spans="1:35">
      <c r="A99" s="87">
        <v>8737</v>
      </c>
      <c r="B99" s="87">
        <v>-1.1278299993136898E-2</v>
      </c>
      <c r="C99" s="87">
        <v>0.2</v>
      </c>
      <c r="D99" s="88">
        <f t="shared" si="20"/>
        <v>0.87370000000000003</v>
      </c>
      <c r="E99" s="88">
        <f t="shared" si="21"/>
        <v>-1.1278299993136898E-2</v>
      </c>
      <c r="F99" s="80">
        <f t="shared" si="22"/>
        <v>0.17474000000000001</v>
      </c>
      <c r="G99" s="80">
        <f t="shared" si="23"/>
        <v>-2.2556599986273797E-3</v>
      </c>
      <c r="H99" s="80">
        <f t="shared" si="24"/>
        <v>0.15267033800000002</v>
      </c>
      <c r="I99" s="80">
        <f t="shared" si="25"/>
        <v>0.13338807431060001</v>
      </c>
      <c r="J99" s="80">
        <f t="shared" si="26"/>
        <v>0.11654116052517123</v>
      </c>
      <c r="K99" s="80">
        <f t="shared" si="27"/>
        <v>-1.9707701408007419E-3</v>
      </c>
      <c r="L99" s="80">
        <f t="shared" si="28"/>
        <v>-1.7218618720176082E-3</v>
      </c>
      <c r="M99" s="80">
        <f t="shared" ca="1" si="29"/>
        <v>-1.6352525320734383E-2</v>
      </c>
      <c r="N99" s="80">
        <f t="shared" ca="1" si="30"/>
        <v>5.1495525350463624E-6</v>
      </c>
      <c r="O99" s="45">
        <f t="shared" ca="1" si="31"/>
        <v>76153657.655539706</v>
      </c>
      <c r="P99" s="80">
        <f t="shared" ca="1" si="32"/>
        <v>14253425.161394926</v>
      </c>
      <c r="Q99" s="80">
        <f t="shared" ca="1" si="33"/>
        <v>6946564.2347577522</v>
      </c>
      <c r="R99" s="58">
        <f t="shared" ca="1" si="34"/>
        <v>5.0742253275974855E-3</v>
      </c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</row>
    <row r="100" spans="1:35">
      <c r="A100" s="87">
        <v>8737</v>
      </c>
      <c r="B100" s="87">
        <v>-1.612829999794485E-2</v>
      </c>
      <c r="C100" s="87">
        <v>0.5</v>
      </c>
      <c r="D100" s="88">
        <f t="shared" si="20"/>
        <v>0.87370000000000003</v>
      </c>
      <c r="E100" s="88">
        <f t="shared" si="21"/>
        <v>-1.612829999794485E-2</v>
      </c>
      <c r="F100" s="80">
        <f t="shared" si="22"/>
        <v>0.43685000000000002</v>
      </c>
      <c r="G100" s="80">
        <f t="shared" si="23"/>
        <v>-8.0641499989724252E-3</v>
      </c>
      <c r="H100" s="80">
        <f t="shared" si="24"/>
        <v>0.38167584500000001</v>
      </c>
      <c r="I100" s="80">
        <f t="shared" si="25"/>
        <v>0.33347018577650001</v>
      </c>
      <c r="J100" s="80">
        <f t="shared" si="26"/>
        <v>0.29135290131292807</v>
      </c>
      <c r="K100" s="80">
        <f t="shared" si="27"/>
        <v>-7.0456478541022086E-3</v>
      </c>
      <c r="L100" s="80">
        <f t="shared" si="28"/>
        <v>-6.1557825301290997E-3</v>
      </c>
      <c r="M100" s="80">
        <f t="shared" ca="1" si="29"/>
        <v>-1.6352525320734383E-2</v>
      </c>
      <c r="N100" s="80">
        <f t="shared" ca="1" si="30"/>
        <v>2.5138497690035072E-8</v>
      </c>
      <c r="O100" s="45">
        <f t="shared" ca="1" si="31"/>
        <v>475960360.34712291</v>
      </c>
      <c r="P100" s="80">
        <f t="shared" ca="1" si="32"/>
        <v>89083907.258718327</v>
      </c>
      <c r="Q100" s="80">
        <f t="shared" ca="1" si="33"/>
        <v>43416026.467235968</v>
      </c>
      <c r="R100" s="58">
        <f t="shared" ca="1" si="34"/>
        <v>2.2422532278953272E-4</v>
      </c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</row>
    <row r="101" spans="1:35">
      <c r="A101" s="87">
        <v>8810.5</v>
      </c>
      <c r="B101" s="87">
        <v>-1.9776950000959914E-2</v>
      </c>
      <c r="C101" s="87">
        <v>0.4</v>
      </c>
      <c r="D101" s="88">
        <f t="shared" si="20"/>
        <v>0.88105</v>
      </c>
      <c r="E101" s="88">
        <f t="shared" si="21"/>
        <v>-1.9776950000959914E-2</v>
      </c>
      <c r="F101" s="80">
        <f t="shared" si="22"/>
        <v>0.35242000000000001</v>
      </c>
      <c r="G101" s="80">
        <f t="shared" si="23"/>
        <v>-7.9107800003839664E-3</v>
      </c>
      <c r="H101" s="80">
        <f t="shared" si="24"/>
        <v>0.31049964099999999</v>
      </c>
      <c r="I101" s="80">
        <f t="shared" si="25"/>
        <v>0.27356570870304997</v>
      </c>
      <c r="J101" s="80">
        <f t="shared" si="26"/>
        <v>0.24102506765282217</v>
      </c>
      <c r="K101" s="80">
        <f t="shared" si="27"/>
        <v>-6.9697927193382936E-3</v>
      </c>
      <c r="L101" s="80">
        <f t="shared" si="28"/>
        <v>-6.1407358753730037E-3</v>
      </c>
      <c r="M101" s="80">
        <f t="shared" ca="1" si="29"/>
        <v>-1.6565988218199674E-2</v>
      </c>
      <c r="N101" s="80">
        <f t="shared" ca="1" si="30"/>
        <v>4.124110228138729E-6</v>
      </c>
      <c r="O101" s="45">
        <f t="shared" ca="1" si="31"/>
        <v>298169185.28535157</v>
      </c>
      <c r="P101" s="80">
        <f t="shared" ca="1" si="32"/>
        <v>60873800.02985622</v>
      </c>
      <c r="Q101" s="80">
        <f t="shared" ca="1" si="33"/>
        <v>28432465.078583252</v>
      </c>
      <c r="R101" s="58">
        <f t="shared" ca="1" si="34"/>
        <v>-3.2109617827602403E-3</v>
      </c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</row>
    <row r="102" spans="1:35">
      <c r="A102" s="87">
        <v>8810.5</v>
      </c>
      <c r="B102" s="87">
        <v>-1.6926950003835373E-2</v>
      </c>
      <c r="C102" s="87">
        <v>0.4</v>
      </c>
      <c r="D102" s="88">
        <f t="shared" si="20"/>
        <v>0.88105</v>
      </c>
      <c r="E102" s="88">
        <f t="shared" si="21"/>
        <v>-1.6926950003835373E-2</v>
      </c>
      <c r="F102" s="80">
        <f t="shared" si="22"/>
        <v>0.35242000000000001</v>
      </c>
      <c r="G102" s="80">
        <f t="shared" si="23"/>
        <v>-6.7707800015341492E-3</v>
      </c>
      <c r="H102" s="80">
        <f t="shared" si="24"/>
        <v>0.31049964099999999</v>
      </c>
      <c r="I102" s="80">
        <f t="shared" si="25"/>
        <v>0.27356570870304997</v>
      </c>
      <c r="J102" s="80">
        <f t="shared" si="26"/>
        <v>0.24102506765282217</v>
      </c>
      <c r="K102" s="80">
        <f t="shared" si="27"/>
        <v>-5.9653957203516621E-3</v>
      </c>
      <c r="L102" s="80">
        <f t="shared" si="28"/>
        <v>-5.2558118994158317E-3</v>
      </c>
      <c r="M102" s="80">
        <f t="shared" ca="1" si="29"/>
        <v>-1.6565988218199674E-2</v>
      </c>
      <c r="N102" s="80">
        <f t="shared" ca="1" si="30"/>
        <v>5.2117364275724861E-8</v>
      </c>
      <c r="O102" s="45">
        <f t="shared" ca="1" si="31"/>
        <v>298169185.28535157</v>
      </c>
      <c r="P102" s="80">
        <f t="shared" ca="1" si="32"/>
        <v>60873800.02985622</v>
      </c>
      <c r="Q102" s="80">
        <f t="shared" ca="1" si="33"/>
        <v>28432465.078583252</v>
      </c>
      <c r="R102" s="58">
        <f t="shared" ca="1" si="34"/>
        <v>-3.6096178563569878E-4</v>
      </c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</row>
    <row r="103" spans="1:35">
      <c r="A103" s="87">
        <v>9538</v>
      </c>
      <c r="B103" s="87">
        <v>-2.2894200003065635E-2</v>
      </c>
      <c r="C103" s="87">
        <v>0.1</v>
      </c>
      <c r="D103" s="88">
        <f t="shared" si="20"/>
        <v>0.95379999999999998</v>
      </c>
      <c r="E103" s="88">
        <f t="shared" si="21"/>
        <v>-2.2894200003065635E-2</v>
      </c>
      <c r="F103" s="80">
        <f t="shared" si="22"/>
        <v>9.5380000000000006E-2</v>
      </c>
      <c r="G103" s="80">
        <f t="shared" si="23"/>
        <v>-2.2894200003065637E-3</v>
      </c>
      <c r="H103" s="80">
        <f t="shared" si="24"/>
        <v>9.0973444000000001E-2</v>
      </c>
      <c r="I103" s="80">
        <f t="shared" si="25"/>
        <v>8.6770470887199996E-2</v>
      </c>
      <c r="J103" s="80">
        <f t="shared" si="26"/>
        <v>8.276167513221136E-2</v>
      </c>
      <c r="K103" s="80">
        <f t="shared" si="27"/>
        <v>-2.1836487962924003E-3</v>
      </c>
      <c r="L103" s="80">
        <f t="shared" si="28"/>
        <v>-2.0827642219036916E-3</v>
      </c>
      <c r="M103" s="80">
        <f t="shared" ca="1" si="29"/>
        <v>-1.8734562320992382E-2</v>
      </c>
      <c r="N103" s="80">
        <f t="shared" ca="1" si="30"/>
        <v>1.7302585646123746E-6</v>
      </c>
      <c r="O103" s="45">
        <f t="shared" ca="1" si="31"/>
        <v>14965936.125471862</v>
      </c>
      <c r="P103" s="80">
        <f t="shared" ca="1" si="32"/>
        <v>6461688.1243944289</v>
      </c>
      <c r="Q103" s="80">
        <f t="shared" ca="1" si="33"/>
        <v>2170440.4401013926</v>
      </c>
      <c r="R103" s="58">
        <f t="shared" ca="1" si="34"/>
        <v>-4.1596376820732528E-3</v>
      </c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</row>
    <row r="104" spans="1:35">
      <c r="A104" s="87">
        <v>9544.5</v>
      </c>
      <c r="B104" s="87">
        <v>-1.446754999778932E-2</v>
      </c>
      <c r="C104" s="87">
        <v>1</v>
      </c>
      <c r="D104" s="88">
        <f t="shared" si="20"/>
        <v>0.95445000000000002</v>
      </c>
      <c r="E104" s="88">
        <f t="shared" si="21"/>
        <v>-1.446754999778932E-2</v>
      </c>
      <c r="F104" s="80">
        <f t="shared" si="22"/>
        <v>0.95445000000000002</v>
      </c>
      <c r="G104" s="80">
        <f t="shared" si="23"/>
        <v>-1.446754999778932E-2</v>
      </c>
      <c r="H104" s="80">
        <f t="shared" si="24"/>
        <v>0.91097480250000007</v>
      </c>
      <c r="I104" s="80">
        <f t="shared" si="25"/>
        <v>0.86947990024612509</v>
      </c>
      <c r="J104" s="80">
        <f t="shared" si="26"/>
        <v>0.82987509078991406</v>
      </c>
      <c r="K104" s="80">
        <f t="shared" si="27"/>
        <v>-1.3808553095390017E-2</v>
      </c>
      <c r="L104" s="80">
        <f t="shared" si="28"/>
        <v>-1.3179573501895001E-2</v>
      </c>
      <c r="M104" s="80">
        <f t="shared" ca="1" si="29"/>
        <v>-1.8754394154658249E-2</v>
      </c>
      <c r="N104" s="80">
        <f t="shared" ca="1" si="30"/>
        <v>1.8377032825281278E-5</v>
      </c>
      <c r="O104" s="45">
        <f t="shared" ca="1" si="31"/>
        <v>1493565968.4693084</v>
      </c>
      <c r="P104" s="80">
        <f t="shared" ca="1" si="32"/>
        <v>648730101.73703265</v>
      </c>
      <c r="Q104" s="80">
        <f t="shared" ca="1" si="33"/>
        <v>217387635.6668767</v>
      </c>
      <c r="R104" s="58">
        <f t="shared" ca="1" si="34"/>
        <v>4.286844156868929E-3</v>
      </c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</row>
    <row r="105" spans="1:35">
      <c r="A105" s="87">
        <v>10182</v>
      </c>
      <c r="B105" s="87">
        <v>-1.9953800001530908E-2</v>
      </c>
      <c r="C105" s="87">
        <v>1</v>
      </c>
      <c r="D105" s="88">
        <f t="shared" si="20"/>
        <v>1.0182</v>
      </c>
      <c r="E105" s="88">
        <f t="shared" si="21"/>
        <v>-1.9953800001530908E-2</v>
      </c>
      <c r="F105" s="80">
        <f t="shared" si="22"/>
        <v>1.0182</v>
      </c>
      <c r="G105" s="80">
        <f t="shared" si="23"/>
        <v>-1.9953800001530908E-2</v>
      </c>
      <c r="H105" s="80">
        <f t="shared" si="24"/>
        <v>1.0367312399999999</v>
      </c>
      <c r="I105" s="80">
        <f t="shared" si="25"/>
        <v>1.055599748568</v>
      </c>
      <c r="J105" s="80">
        <f t="shared" si="26"/>
        <v>1.0748116639919376</v>
      </c>
      <c r="K105" s="80">
        <f t="shared" si="27"/>
        <v>-2.0316959161558769E-2</v>
      </c>
      <c r="L105" s="80">
        <f t="shared" si="28"/>
        <v>-2.0686727818299139E-2</v>
      </c>
      <c r="M105" s="80">
        <f t="shared" ca="1" si="29"/>
        <v>-2.07387008577605E-2</v>
      </c>
      <c r="N105" s="80">
        <f t="shared" ca="1" si="30"/>
        <v>6.1606935410994712E-7</v>
      </c>
      <c r="O105" s="45">
        <f t="shared" ca="1" si="31"/>
        <v>1216941392.9124732</v>
      </c>
      <c r="P105" s="80">
        <f t="shared" ca="1" si="32"/>
        <v>911439702.99154472</v>
      </c>
      <c r="Q105" s="80">
        <f t="shared" ca="1" si="33"/>
        <v>250035870.00204402</v>
      </c>
      <c r="R105" s="58">
        <f t="shared" ca="1" si="34"/>
        <v>7.8490085622959227E-4</v>
      </c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</row>
    <row r="106" spans="1:35">
      <c r="A106" s="87">
        <v>11096</v>
      </c>
      <c r="B106" s="87">
        <v>-2.2126399999251589E-2</v>
      </c>
      <c r="C106" s="87">
        <v>1</v>
      </c>
      <c r="D106" s="88">
        <f t="shared" si="20"/>
        <v>1.1095999999999999</v>
      </c>
      <c r="E106" s="88">
        <f t="shared" si="21"/>
        <v>-2.2126399999251589E-2</v>
      </c>
      <c r="F106" s="80">
        <f t="shared" si="22"/>
        <v>1.1095999999999999</v>
      </c>
      <c r="G106" s="80">
        <f t="shared" si="23"/>
        <v>-2.2126399999251589E-2</v>
      </c>
      <c r="H106" s="80">
        <f t="shared" si="24"/>
        <v>1.2312121599999999</v>
      </c>
      <c r="I106" s="80">
        <f t="shared" si="25"/>
        <v>1.3661530127359998</v>
      </c>
      <c r="J106" s="80">
        <f t="shared" si="26"/>
        <v>1.5158833829318652</v>
      </c>
      <c r="K106" s="80">
        <f t="shared" si="27"/>
        <v>-2.4551453439169563E-2</v>
      </c>
      <c r="L106" s="80">
        <f t="shared" si="28"/>
        <v>-2.7242292736102545E-2</v>
      </c>
      <c r="M106" s="80">
        <f t="shared" ca="1" si="29"/>
        <v>-2.3719264097265082E-2</v>
      </c>
      <c r="N106" s="80">
        <f t="shared" ca="1" si="30"/>
        <v>2.5372160347403373E-6</v>
      </c>
      <c r="O106" s="45">
        <f t="shared" ca="1" si="31"/>
        <v>885645445.43580544</v>
      </c>
      <c r="P106" s="80">
        <f t="shared" ca="1" si="32"/>
        <v>1311155511.9545109</v>
      </c>
      <c r="Q106" s="80">
        <f t="shared" ca="1" si="33"/>
        <v>291934687.19024771</v>
      </c>
      <c r="R106" s="58">
        <f t="shared" ca="1" si="34"/>
        <v>1.5928640980134925E-3</v>
      </c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</row>
    <row r="107" spans="1:35">
      <c r="A107" s="87">
        <v>11096</v>
      </c>
      <c r="B107" s="87">
        <v>-2.2106399999756832E-2</v>
      </c>
      <c r="C107" s="87">
        <v>1</v>
      </c>
      <c r="D107" s="88">
        <f t="shared" si="20"/>
        <v>1.1095999999999999</v>
      </c>
      <c r="E107" s="88">
        <f t="shared" si="21"/>
        <v>-2.2106399999756832E-2</v>
      </c>
      <c r="F107" s="80">
        <f t="shared" si="22"/>
        <v>1.1095999999999999</v>
      </c>
      <c r="G107" s="80">
        <f t="shared" si="23"/>
        <v>-2.2106399999756832E-2</v>
      </c>
      <c r="H107" s="80">
        <f t="shared" si="24"/>
        <v>1.2312121599999999</v>
      </c>
      <c r="I107" s="80">
        <f t="shared" si="25"/>
        <v>1.3661530127359998</v>
      </c>
      <c r="J107" s="80">
        <f t="shared" si="26"/>
        <v>1.5158833829318652</v>
      </c>
      <c r="K107" s="80">
        <f t="shared" si="27"/>
        <v>-2.4529261439730179E-2</v>
      </c>
      <c r="L107" s="80">
        <f t="shared" si="28"/>
        <v>-2.7217668493524604E-2</v>
      </c>
      <c r="M107" s="80">
        <f t="shared" ca="1" si="29"/>
        <v>-2.3719264097265082E-2</v>
      </c>
      <c r="N107" s="80">
        <f t="shared" ca="1" si="30"/>
        <v>2.6013305970311021E-6</v>
      </c>
      <c r="O107" s="45">
        <f t="shared" ca="1" si="31"/>
        <v>885645445.43580544</v>
      </c>
      <c r="P107" s="80">
        <f t="shared" ca="1" si="32"/>
        <v>1311155511.9545109</v>
      </c>
      <c r="Q107" s="80">
        <f t="shared" ca="1" si="33"/>
        <v>291934687.19024771</v>
      </c>
      <c r="R107" s="58">
        <f t="shared" ca="1" si="34"/>
        <v>1.61286409750825E-3</v>
      </c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</row>
    <row r="108" spans="1:35">
      <c r="A108" s="87">
        <v>11096</v>
      </c>
      <c r="B108" s="87">
        <v>-2.0946399999957066E-2</v>
      </c>
      <c r="C108" s="87">
        <v>1</v>
      </c>
      <c r="D108" s="88">
        <f t="shared" si="20"/>
        <v>1.1095999999999999</v>
      </c>
      <c r="E108" s="88">
        <f t="shared" si="21"/>
        <v>-2.0946399999957066E-2</v>
      </c>
      <c r="F108" s="80">
        <f t="shared" si="22"/>
        <v>1.1095999999999999</v>
      </c>
      <c r="G108" s="80">
        <f t="shared" si="23"/>
        <v>-2.0946399999957066E-2</v>
      </c>
      <c r="H108" s="80">
        <f t="shared" si="24"/>
        <v>1.2312121599999999</v>
      </c>
      <c r="I108" s="80">
        <f t="shared" si="25"/>
        <v>1.3661530127359998</v>
      </c>
      <c r="J108" s="80">
        <f t="shared" si="26"/>
        <v>1.5158833829318652</v>
      </c>
      <c r="K108" s="80">
        <f t="shared" si="27"/>
        <v>-2.3242125439952358E-2</v>
      </c>
      <c r="L108" s="80">
        <f t="shared" si="28"/>
        <v>-2.5789462388171133E-2</v>
      </c>
      <c r="M108" s="80">
        <f t="shared" ca="1" si="29"/>
        <v>-2.3719264097265082E-2</v>
      </c>
      <c r="N108" s="80">
        <f t="shared" ca="1" si="30"/>
        <v>7.6887753021397964E-6</v>
      </c>
      <c r="O108" s="45">
        <f t="shared" ca="1" si="31"/>
        <v>885645445.43580544</v>
      </c>
      <c r="P108" s="80">
        <f t="shared" ca="1" si="32"/>
        <v>1311155511.9545109</v>
      </c>
      <c r="Q108" s="80">
        <f t="shared" ca="1" si="33"/>
        <v>291934687.19024771</v>
      </c>
      <c r="R108" s="58">
        <f t="shared" ca="1" si="34"/>
        <v>2.7728640973080157E-3</v>
      </c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</row>
    <row r="109" spans="1:35">
      <c r="A109" s="87">
        <v>11096</v>
      </c>
      <c r="B109" s="87">
        <v>-2.0906400000967551E-2</v>
      </c>
      <c r="C109" s="87">
        <v>1</v>
      </c>
      <c r="D109" s="88">
        <f t="shared" si="20"/>
        <v>1.1095999999999999</v>
      </c>
      <c r="E109" s="88">
        <f t="shared" si="21"/>
        <v>-2.0906400000967551E-2</v>
      </c>
      <c r="F109" s="80">
        <f t="shared" si="22"/>
        <v>1.1095999999999999</v>
      </c>
      <c r="G109" s="80">
        <f t="shared" si="23"/>
        <v>-2.0906400000967551E-2</v>
      </c>
      <c r="H109" s="80">
        <f t="shared" si="24"/>
        <v>1.2312121599999999</v>
      </c>
      <c r="I109" s="80">
        <f t="shared" si="25"/>
        <v>1.3661530127359998</v>
      </c>
      <c r="J109" s="80">
        <f t="shared" si="26"/>
        <v>1.5158833829318652</v>
      </c>
      <c r="K109" s="80">
        <f t="shared" si="27"/>
        <v>-2.3197741441073592E-2</v>
      </c>
      <c r="L109" s="80">
        <f t="shared" si="28"/>
        <v>-2.5740213903015254E-2</v>
      </c>
      <c r="M109" s="80">
        <f t="shared" ca="1" si="29"/>
        <v>-2.3719264097265082E-2</v>
      </c>
      <c r="N109" s="80">
        <f t="shared" ca="1" si="30"/>
        <v>7.9122044242397241E-6</v>
      </c>
      <c r="O109" s="45">
        <f t="shared" ca="1" si="31"/>
        <v>885645445.43580544</v>
      </c>
      <c r="P109" s="80">
        <f t="shared" ca="1" si="32"/>
        <v>1311155511.9545109</v>
      </c>
      <c r="Q109" s="80">
        <f t="shared" ca="1" si="33"/>
        <v>291934687.19024771</v>
      </c>
      <c r="R109" s="58">
        <f t="shared" ca="1" si="34"/>
        <v>2.8128640962975307E-3</v>
      </c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</row>
    <row r="110" spans="1:35">
      <c r="A110" s="87">
        <v>11100</v>
      </c>
      <c r="B110" s="87">
        <v>-2.1689999994123355E-2</v>
      </c>
      <c r="C110" s="87">
        <v>1</v>
      </c>
      <c r="D110" s="88">
        <f t="shared" si="20"/>
        <v>1.1100000000000001</v>
      </c>
      <c r="E110" s="88">
        <f t="shared" si="21"/>
        <v>-2.1689999994123355E-2</v>
      </c>
      <c r="F110" s="80">
        <f t="shared" si="22"/>
        <v>1.1100000000000001</v>
      </c>
      <c r="G110" s="80">
        <f t="shared" si="23"/>
        <v>-2.1689999994123355E-2</v>
      </c>
      <c r="H110" s="80">
        <f t="shared" si="24"/>
        <v>1.2321000000000002</v>
      </c>
      <c r="I110" s="80">
        <f t="shared" si="25"/>
        <v>1.3676310000000003</v>
      </c>
      <c r="J110" s="80">
        <f t="shared" si="26"/>
        <v>1.5180704100000004</v>
      </c>
      <c r="K110" s="80">
        <f t="shared" si="27"/>
        <v>-2.4075899993476927E-2</v>
      </c>
      <c r="L110" s="80">
        <f t="shared" si="28"/>
        <v>-2.6724248992759391E-2</v>
      </c>
      <c r="M110" s="80">
        <f t="shared" ca="1" si="29"/>
        <v>-2.3732659296263166E-2</v>
      </c>
      <c r="N110" s="80">
        <f t="shared" ca="1" si="30"/>
        <v>4.1724570246183038E-6</v>
      </c>
      <c r="O110" s="45">
        <f t="shared" ca="1" si="31"/>
        <v>884352412.26320255</v>
      </c>
      <c r="P110" s="80">
        <f t="shared" ca="1" si="32"/>
        <v>1312923885.5630062</v>
      </c>
      <c r="Q110" s="80">
        <f t="shared" ca="1" si="33"/>
        <v>292102318.8970955</v>
      </c>
      <c r="R110" s="58">
        <f t="shared" ca="1" si="34"/>
        <v>2.0426593021398119E-3</v>
      </c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</row>
    <row r="111" spans="1:35">
      <c r="A111" s="87">
        <v>11100</v>
      </c>
      <c r="B111" s="87">
        <v>-2.1139999997103587E-2</v>
      </c>
      <c r="C111" s="87">
        <v>1</v>
      </c>
      <c r="D111" s="88">
        <f t="shared" si="20"/>
        <v>1.1100000000000001</v>
      </c>
      <c r="E111" s="88">
        <f t="shared" si="21"/>
        <v>-2.1139999997103587E-2</v>
      </c>
      <c r="F111" s="80">
        <f t="shared" si="22"/>
        <v>1.1100000000000001</v>
      </c>
      <c r="G111" s="80">
        <f t="shared" si="23"/>
        <v>-2.1139999997103587E-2</v>
      </c>
      <c r="H111" s="80">
        <f t="shared" si="24"/>
        <v>1.2321000000000002</v>
      </c>
      <c r="I111" s="80">
        <f t="shared" si="25"/>
        <v>1.3676310000000003</v>
      </c>
      <c r="J111" s="80">
        <f t="shared" si="26"/>
        <v>1.5180704100000004</v>
      </c>
      <c r="K111" s="80">
        <f t="shared" si="27"/>
        <v>-2.3465399996784982E-2</v>
      </c>
      <c r="L111" s="80">
        <f t="shared" si="28"/>
        <v>-2.6046593996431333E-2</v>
      </c>
      <c r="M111" s="80">
        <f t="shared" ca="1" si="29"/>
        <v>-2.3732659296263166E-2</v>
      </c>
      <c r="N111" s="80">
        <f t="shared" ca="1" si="30"/>
        <v>6.7218822415186427E-6</v>
      </c>
      <c r="O111" s="45">
        <f t="shared" ca="1" si="31"/>
        <v>884352412.26320255</v>
      </c>
      <c r="P111" s="80">
        <f t="shared" ca="1" si="32"/>
        <v>1312923885.5630062</v>
      </c>
      <c r="Q111" s="80">
        <f t="shared" ca="1" si="33"/>
        <v>292102318.8970955</v>
      </c>
      <c r="R111" s="58">
        <f t="shared" ca="1" si="34"/>
        <v>2.5926592991595797E-3</v>
      </c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</row>
    <row r="112" spans="1:35">
      <c r="A112" s="87">
        <v>11100</v>
      </c>
      <c r="B112" s="87">
        <v>-2.1089999994728714E-2</v>
      </c>
      <c r="C112" s="87">
        <v>1</v>
      </c>
      <c r="D112" s="88">
        <f t="shared" si="20"/>
        <v>1.1100000000000001</v>
      </c>
      <c r="E112" s="88">
        <f t="shared" si="21"/>
        <v>-2.1089999994728714E-2</v>
      </c>
      <c r="F112" s="80">
        <f t="shared" si="22"/>
        <v>1.1100000000000001</v>
      </c>
      <c r="G112" s="80">
        <f t="shared" si="23"/>
        <v>-2.1089999994728714E-2</v>
      </c>
      <c r="H112" s="80">
        <f t="shared" si="24"/>
        <v>1.2321000000000002</v>
      </c>
      <c r="I112" s="80">
        <f t="shared" si="25"/>
        <v>1.3676310000000003</v>
      </c>
      <c r="J112" s="80">
        <f t="shared" si="26"/>
        <v>1.5180704100000004</v>
      </c>
      <c r="K112" s="80">
        <f t="shared" si="27"/>
        <v>-2.3409899994148876E-2</v>
      </c>
      <c r="L112" s="80">
        <f t="shared" si="28"/>
        <v>-2.5984988993505254E-2</v>
      </c>
      <c r="M112" s="80">
        <f t="shared" ca="1" si="29"/>
        <v>-2.3732659296263166E-2</v>
      </c>
      <c r="N112" s="80">
        <f t="shared" ca="1" si="30"/>
        <v>6.9836481839865591E-6</v>
      </c>
      <c r="O112" s="45">
        <f t="shared" ca="1" si="31"/>
        <v>884352412.26320255</v>
      </c>
      <c r="P112" s="80">
        <f t="shared" ca="1" si="32"/>
        <v>1312923885.5630062</v>
      </c>
      <c r="Q112" s="80">
        <f t="shared" ca="1" si="33"/>
        <v>292102318.8970955</v>
      </c>
      <c r="R112" s="58">
        <f t="shared" ca="1" si="34"/>
        <v>2.6426593015344522E-3</v>
      </c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</row>
    <row r="113" spans="1:35">
      <c r="A113" s="87">
        <v>11199.5</v>
      </c>
      <c r="B113" s="87">
        <v>-2.2602049997658469E-2</v>
      </c>
      <c r="C113" s="87">
        <v>1</v>
      </c>
      <c r="D113" s="88">
        <f t="shared" si="20"/>
        <v>1.11995</v>
      </c>
      <c r="E113" s="88">
        <f t="shared" si="21"/>
        <v>-2.2602049997658469E-2</v>
      </c>
      <c r="F113" s="80">
        <f t="shared" si="22"/>
        <v>1.11995</v>
      </c>
      <c r="G113" s="80">
        <f t="shared" si="23"/>
        <v>-2.2602049997658469E-2</v>
      </c>
      <c r="H113" s="80">
        <f t="shared" si="24"/>
        <v>1.2542880025000001</v>
      </c>
      <c r="I113" s="80">
        <f t="shared" si="25"/>
        <v>1.404739848399875</v>
      </c>
      <c r="J113" s="80">
        <f t="shared" si="26"/>
        <v>1.5732383932154399</v>
      </c>
      <c r="K113" s="80">
        <f t="shared" si="27"/>
        <v>-2.5313165894877601E-2</v>
      </c>
      <c r="L113" s="80">
        <f t="shared" si="28"/>
        <v>-2.8349480143968171E-2</v>
      </c>
      <c r="M113" s="80">
        <f t="shared" ca="1" si="29"/>
        <v>-2.4066849707578799E-2</v>
      </c>
      <c r="N113" s="80">
        <f t="shared" ca="1" si="30"/>
        <v>2.1456381901826831E-6</v>
      </c>
      <c r="O113" s="45">
        <f t="shared" ca="1" si="31"/>
        <v>852606186.9434998</v>
      </c>
      <c r="P113" s="80">
        <f t="shared" ca="1" si="32"/>
        <v>1356895906.6586039</v>
      </c>
      <c r="Q113" s="80">
        <f t="shared" ca="1" si="33"/>
        <v>296223070.33506238</v>
      </c>
      <c r="R113" s="58">
        <f t="shared" ca="1" si="34"/>
        <v>1.4647997099203301E-3</v>
      </c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</row>
    <row r="114" spans="1:35">
      <c r="A114" s="87">
        <v>11199.5</v>
      </c>
      <c r="B114" s="87">
        <v>-2.2582049998163711E-2</v>
      </c>
      <c r="C114" s="87">
        <v>1</v>
      </c>
      <c r="D114" s="88">
        <f t="shared" si="20"/>
        <v>1.11995</v>
      </c>
      <c r="E114" s="88">
        <f t="shared" si="21"/>
        <v>-2.2582049998163711E-2</v>
      </c>
      <c r="F114" s="80">
        <f t="shared" si="22"/>
        <v>1.11995</v>
      </c>
      <c r="G114" s="80">
        <f t="shared" si="23"/>
        <v>-2.2582049998163711E-2</v>
      </c>
      <c r="H114" s="80">
        <f t="shared" si="24"/>
        <v>1.2542880025000001</v>
      </c>
      <c r="I114" s="80">
        <f t="shared" si="25"/>
        <v>1.404739848399875</v>
      </c>
      <c r="J114" s="80">
        <f t="shared" si="26"/>
        <v>1.5732383932154399</v>
      </c>
      <c r="K114" s="80">
        <f t="shared" si="27"/>
        <v>-2.5290766895443448E-2</v>
      </c>
      <c r="L114" s="80">
        <f t="shared" si="28"/>
        <v>-2.832439438455189E-2</v>
      </c>
      <c r="M114" s="80">
        <f t="shared" ca="1" si="29"/>
        <v>-2.4066849707578799E-2</v>
      </c>
      <c r="N114" s="80">
        <f t="shared" ca="1" si="30"/>
        <v>2.2046301770791287E-6</v>
      </c>
      <c r="O114" s="45">
        <f t="shared" ca="1" si="31"/>
        <v>852606186.9434998</v>
      </c>
      <c r="P114" s="80">
        <f t="shared" ca="1" si="32"/>
        <v>1356895906.6586039</v>
      </c>
      <c r="Q114" s="80">
        <f t="shared" ca="1" si="33"/>
        <v>296223070.33506238</v>
      </c>
      <c r="R114" s="58">
        <f t="shared" ca="1" si="34"/>
        <v>1.4847997094150876E-3</v>
      </c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</row>
    <row r="115" spans="1:35">
      <c r="A115" s="87">
        <v>11199.5</v>
      </c>
      <c r="B115" s="87">
        <v>-2.2282049998466391E-2</v>
      </c>
      <c r="C115" s="87">
        <v>1</v>
      </c>
      <c r="D115" s="88">
        <f t="shared" si="20"/>
        <v>1.11995</v>
      </c>
      <c r="E115" s="88">
        <f t="shared" si="21"/>
        <v>-2.2282049998466391E-2</v>
      </c>
      <c r="F115" s="80">
        <f t="shared" si="22"/>
        <v>1.11995</v>
      </c>
      <c r="G115" s="80">
        <f t="shared" si="23"/>
        <v>-2.2282049998466391E-2</v>
      </c>
      <c r="H115" s="80">
        <f t="shared" si="24"/>
        <v>1.2542880025000001</v>
      </c>
      <c r="I115" s="80">
        <f t="shared" si="25"/>
        <v>1.404739848399875</v>
      </c>
      <c r="J115" s="80">
        <f t="shared" si="26"/>
        <v>1.5732383932154399</v>
      </c>
      <c r="K115" s="80">
        <f t="shared" si="27"/>
        <v>-2.4954781895782433E-2</v>
      </c>
      <c r="L115" s="80">
        <f t="shared" si="28"/>
        <v>-2.7948107984181535E-2</v>
      </c>
      <c r="M115" s="80">
        <f t="shared" ca="1" si="29"/>
        <v>-2.4066849707578799E-2</v>
      </c>
      <c r="N115" s="80">
        <f t="shared" ca="1" si="30"/>
        <v>3.1855100016477354E-6</v>
      </c>
      <c r="O115" s="45">
        <f t="shared" ca="1" si="31"/>
        <v>852606186.9434998</v>
      </c>
      <c r="P115" s="80">
        <f t="shared" ca="1" si="32"/>
        <v>1356895906.6586039</v>
      </c>
      <c r="Q115" s="80">
        <f t="shared" ca="1" si="33"/>
        <v>296223070.33506238</v>
      </c>
      <c r="R115" s="58">
        <f t="shared" ca="1" si="34"/>
        <v>1.7847997091124078E-3</v>
      </c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</row>
    <row r="116" spans="1:35">
      <c r="A116" s="87">
        <v>11199.5</v>
      </c>
      <c r="B116" s="87">
        <v>-2.2252049995586276E-2</v>
      </c>
      <c r="C116" s="87">
        <v>1</v>
      </c>
      <c r="D116" s="88">
        <f t="shared" si="20"/>
        <v>1.11995</v>
      </c>
      <c r="E116" s="88">
        <f t="shared" si="21"/>
        <v>-2.2252049995586276E-2</v>
      </c>
      <c r="F116" s="80">
        <f t="shared" si="22"/>
        <v>1.11995</v>
      </c>
      <c r="G116" s="80">
        <f t="shared" si="23"/>
        <v>-2.2252049995586276E-2</v>
      </c>
      <c r="H116" s="80">
        <f t="shared" si="24"/>
        <v>1.2542880025000001</v>
      </c>
      <c r="I116" s="80">
        <f t="shared" si="25"/>
        <v>1.404739848399875</v>
      </c>
      <c r="J116" s="80">
        <f t="shared" si="26"/>
        <v>1.5732383932154399</v>
      </c>
      <c r="K116" s="80">
        <f t="shared" si="27"/>
        <v>-2.4921183392556851E-2</v>
      </c>
      <c r="L116" s="80">
        <f t="shared" si="28"/>
        <v>-2.7910479340494045E-2</v>
      </c>
      <c r="M116" s="80">
        <f t="shared" ca="1" si="29"/>
        <v>-2.4066849707578799E-2</v>
      </c>
      <c r="N116" s="80">
        <f t="shared" ca="1" si="30"/>
        <v>3.2934979946481437E-6</v>
      </c>
      <c r="O116" s="45">
        <f t="shared" ca="1" si="31"/>
        <v>852606186.9434998</v>
      </c>
      <c r="P116" s="80">
        <f t="shared" ca="1" si="32"/>
        <v>1356895906.6586039</v>
      </c>
      <c r="Q116" s="80">
        <f t="shared" ca="1" si="33"/>
        <v>296223070.33506238</v>
      </c>
      <c r="R116" s="58">
        <f t="shared" ca="1" si="34"/>
        <v>1.8147997119925229E-3</v>
      </c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</row>
    <row r="117" spans="1:35">
      <c r="A117" s="87">
        <v>11203.5</v>
      </c>
      <c r="B117" s="87">
        <v>-2.0915649991366081E-2</v>
      </c>
      <c r="C117" s="87">
        <v>1</v>
      </c>
      <c r="D117" s="88">
        <f t="shared" si="20"/>
        <v>1.12035</v>
      </c>
      <c r="E117" s="88">
        <f t="shared" si="21"/>
        <v>-2.0915649991366081E-2</v>
      </c>
      <c r="F117" s="80">
        <f t="shared" si="22"/>
        <v>1.12035</v>
      </c>
      <c r="G117" s="80">
        <f t="shared" si="23"/>
        <v>-2.0915649991366081E-2</v>
      </c>
      <c r="H117" s="80">
        <f t="shared" si="24"/>
        <v>1.2551841225</v>
      </c>
      <c r="I117" s="80">
        <f t="shared" si="25"/>
        <v>1.406245531642875</v>
      </c>
      <c r="J117" s="80">
        <f t="shared" si="26"/>
        <v>1.5754871813760949</v>
      </c>
      <c r="K117" s="80">
        <f t="shared" si="27"/>
        <v>-2.3432848467826988E-2</v>
      </c>
      <c r="L117" s="80">
        <f t="shared" si="28"/>
        <v>-2.6252991780929966E-2</v>
      </c>
      <c r="M117" s="80">
        <f t="shared" ca="1" si="29"/>
        <v>-2.4080324089390016E-2</v>
      </c>
      <c r="N117" s="80">
        <f t="shared" ca="1" si="30"/>
        <v>1.0015162146703609E-5</v>
      </c>
      <c r="O117" s="45">
        <f t="shared" ca="1" si="31"/>
        <v>851346668.46002722</v>
      </c>
      <c r="P117" s="80">
        <f t="shared" ca="1" si="32"/>
        <v>1358662688.2817152</v>
      </c>
      <c r="Q117" s="80">
        <f t="shared" ca="1" si="33"/>
        <v>296386735.75252974</v>
      </c>
      <c r="R117" s="58">
        <f t="shared" ca="1" si="34"/>
        <v>3.1646740980239355E-3</v>
      </c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</row>
    <row r="118" spans="1:35">
      <c r="A118" s="87">
        <v>11203.5</v>
      </c>
      <c r="B118" s="87">
        <v>-2.0865649996267166E-2</v>
      </c>
      <c r="C118" s="87">
        <v>1</v>
      </c>
      <c r="D118" s="88">
        <f t="shared" si="20"/>
        <v>1.12035</v>
      </c>
      <c r="E118" s="88">
        <f t="shared" si="21"/>
        <v>-2.0865649996267166E-2</v>
      </c>
      <c r="F118" s="80">
        <f t="shared" si="22"/>
        <v>1.12035</v>
      </c>
      <c r="G118" s="80">
        <f t="shared" si="23"/>
        <v>-2.0865649996267166E-2</v>
      </c>
      <c r="H118" s="80">
        <f t="shared" si="24"/>
        <v>1.2551841225</v>
      </c>
      <c r="I118" s="80">
        <f t="shared" si="25"/>
        <v>1.406245531642875</v>
      </c>
      <c r="J118" s="80">
        <f t="shared" si="26"/>
        <v>1.5754871813760949</v>
      </c>
      <c r="K118" s="80">
        <f t="shared" si="27"/>
        <v>-2.3376830973317917E-2</v>
      </c>
      <c r="L118" s="80">
        <f t="shared" si="28"/>
        <v>-2.6190232580956728E-2</v>
      </c>
      <c r="M118" s="80">
        <f t="shared" ca="1" si="29"/>
        <v>-2.4080324089390016E-2</v>
      </c>
      <c r="N118" s="80">
        <f t="shared" ca="1" si="30"/>
        <v>1.0334129524995221E-5</v>
      </c>
      <c r="O118" s="45">
        <f t="shared" ca="1" si="31"/>
        <v>851346668.46002722</v>
      </c>
      <c r="P118" s="80">
        <f t="shared" ca="1" si="32"/>
        <v>1358662688.2817152</v>
      </c>
      <c r="Q118" s="80">
        <f t="shared" ca="1" si="33"/>
        <v>296386735.75252974</v>
      </c>
      <c r="R118" s="58">
        <f t="shared" ca="1" si="34"/>
        <v>3.2146740931228504E-3</v>
      </c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</row>
    <row r="119" spans="1:35">
      <c r="A119" s="87">
        <v>11203.5</v>
      </c>
      <c r="B119" s="87">
        <v>-1.9765649994951673E-2</v>
      </c>
      <c r="C119" s="87">
        <v>1</v>
      </c>
      <c r="D119" s="88">
        <f t="shared" si="20"/>
        <v>1.12035</v>
      </c>
      <c r="E119" s="88">
        <f t="shared" si="21"/>
        <v>-1.9765649994951673E-2</v>
      </c>
      <c r="F119" s="80">
        <f t="shared" si="22"/>
        <v>1.12035</v>
      </c>
      <c r="G119" s="80">
        <f t="shared" si="23"/>
        <v>-1.9765649994951673E-2</v>
      </c>
      <c r="H119" s="80">
        <f t="shared" si="24"/>
        <v>1.2551841225</v>
      </c>
      <c r="I119" s="80">
        <f t="shared" si="25"/>
        <v>1.406245531642875</v>
      </c>
      <c r="J119" s="80">
        <f t="shared" si="26"/>
        <v>1.5754871813760949</v>
      </c>
      <c r="K119" s="80">
        <f t="shared" si="27"/>
        <v>-2.2144445971844107E-2</v>
      </c>
      <c r="L119" s="80">
        <f t="shared" si="28"/>
        <v>-2.4809530044555543E-2</v>
      </c>
      <c r="M119" s="80">
        <f t="shared" ca="1" si="29"/>
        <v>-2.4080324089390016E-2</v>
      </c>
      <c r="N119" s="80">
        <f t="shared" ca="1" si="30"/>
        <v>1.8616412541217339E-5</v>
      </c>
      <c r="O119" s="45">
        <f t="shared" ca="1" si="31"/>
        <v>851346668.46002722</v>
      </c>
      <c r="P119" s="80">
        <f t="shared" ca="1" si="32"/>
        <v>1358662688.2817152</v>
      </c>
      <c r="Q119" s="80">
        <f t="shared" ca="1" si="33"/>
        <v>296386735.75252974</v>
      </c>
      <c r="R119" s="58">
        <f t="shared" ca="1" si="34"/>
        <v>4.3146740944383435E-3</v>
      </c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</row>
    <row r="120" spans="1:35">
      <c r="A120" s="87">
        <v>11203.5</v>
      </c>
      <c r="B120" s="87">
        <v>-1.9735649999347515E-2</v>
      </c>
      <c r="C120" s="87">
        <v>1</v>
      </c>
      <c r="D120" s="88">
        <f t="shared" si="20"/>
        <v>1.12035</v>
      </c>
      <c r="E120" s="88">
        <f t="shared" si="21"/>
        <v>-1.9735649999347515E-2</v>
      </c>
      <c r="F120" s="80">
        <f t="shared" si="22"/>
        <v>1.12035</v>
      </c>
      <c r="G120" s="80">
        <f t="shared" si="23"/>
        <v>-1.9735649999347515E-2</v>
      </c>
      <c r="H120" s="80">
        <f t="shared" si="24"/>
        <v>1.2551841225</v>
      </c>
      <c r="I120" s="80">
        <f t="shared" si="25"/>
        <v>1.406245531642875</v>
      </c>
      <c r="J120" s="80">
        <f t="shared" si="26"/>
        <v>1.5754871813760949</v>
      </c>
      <c r="K120" s="80">
        <f t="shared" si="27"/>
        <v>-2.2110835476768988E-2</v>
      </c>
      <c r="L120" s="80">
        <f t="shared" si="28"/>
        <v>-2.4771874526398133E-2</v>
      </c>
      <c r="M120" s="80">
        <f t="shared" ca="1" si="29"/>
        <v>-2.4080324089390016E-2</v>
      </c>
      <c r="N120" s="80">
        <f t="shared" ca="1" si="30"/>
        <v>1.8876192948686634E-5</v>
      </c>
      <c r="O120" s="45">
        <f t="shared" ca="1" si="31"/>
        <v>851346668.46002722</v>
      </c>
      <c r="P120" s="80">
        <f t="shared" ca="1" si="32"/>
        <v>1358662688.2817152</v>
      </c>
      <c r="Q120" s="80">
        <f t="shared" ca="1" si="33"/>
        <v>296386735.75252974</v>
      </c>
      <c r="R120" s="58">
        <f t="shared" ca="1" si="34"/>
        <v>4.344674090042501E-3</v>
      </c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</row>
    <row r="121" spans="1:35">
      <c r="A121" s="87">
        <v>11204</v>
      </c>
      <c r="B121" s="87">
        <v>-2.3213599997689016E-2</v>
      </c>
      <c r="C121" s="87">
        <v>1</v>
      </c>
      <c r="D121" s="88">
        <f t="shared" si="20"/>
        <v>1.1204000000000001</v>
      </c>
      <c r="E121" s="88">
        <f t="shared" si="21"/>
        <v>-2.3213599997689016E-2</v>
      </c>
      <c r="F121" s="80">
        <f t="shared" si="22"/>
        <v>1.1204000000000001</v>
      </c>
      <c r="G121" s="80">
        <f t="shared" si="23"/>
        <v>-2.3213599997689016E-2</v>
      </c>
      <c r="H121" s="80">
        <f t="shared" si="24"/>
        <v>1.2552961600000001</v>
      </c>
      <c r="I121" s="80">
        <f t="shared" si="25"/>
        <v>1.4064338176640001</v>
      </c>
      <c r="J121" s="80">
        <f t="shared" si="26"/>
        <v>1.5757684493107458</v>
      </c>
      <c r="K121" s="80">
        <f t="shared" si="27"/>
        <v>-2.6008517437410776E-2</v>
      </c>
      <c r="L121" s="80">
        <f t="shared" si="28"/>
        <v>-2.9139942936875034E-2</v>
      </c>
      <c r="M121" s="80">
        <f t="shared" ca="1" si="29"/>
        <v>-2.4082008602287111E-2</v>
      </c>
      <c r="N121" s="80">
        <f t="shared" ca="1" si="30"/>
        <v>7.5413350454001029E-7</v>
      </c>
      <c r="O121" s="45">
        <f t="shared" ca="1" si="31"/>
        <v>851189318.99465632</v>
      </c>
      <c r="P121" s="80">
        <f t="shared" ca="1" si="32"/>
        <v>1358883529.4033983</v>
      </c>
      <c r="Q121" s="80">
        <f t="shared" ca="1" si="33"/>
        <v>296407182.99648267</v>
      </c>
      <c r="R121" s="58">
        <f t="shared" ca="1" si="34"/>
        <v>8.6840860459809488E-4</v>
      </c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</row>
    <row r="122" spans="1:35">
      <c r="A122" s="87">
        <v>11204</v>
      </c>
      <c r="B122" s="87">
        <v>-2.3163599995314144E-2</v>
      </c>
      <c r="C122" s="87">
        <v>1</v>
      </c>
      <c r="D122" s="88">
        <f t="shared" si="20"/>
        <v>1.1204000000000001</v>
      </c>
      <c r="E122" s="88">
        <f t="shared" si="21"/>
        <v>-2.3163599995314144E-2</v>
      </c>
      <c r="F122" s="80">
        <f t="shared" si="22"/>
        <v>1.1204000000000001</v>
      </c>
      <c r="G122" s="80">
        <f t="shared" si="23"/>
        <v>-2.3163599995314144E-2</v>
      </c>
      <c r="H122" s="80">
        <f t="shared" si="24"/>
        <v>1.2552961600000001</v>
      </c>
      <c r="I122" s="80">
        <f t="shared" si="25"/>
        <v>1.4064338176640001</v>
      </c>
      <c r="J122" s="80">
        <f t="shared" si="26"/>
        <v>1.5757684493107458</v>
      </c>
      <c r="K122" s="80">
        <f t="shared" si="27"/>
        <v>-2.5952497434749967E-2</v>
      </c>
      <c r="L122" s="80">
        <f t="shared" si="28"/>
        <v>-2.9077178125893863E-2</v>
      </c>
      <c r="M122" s="80">
        <f t="shared" ca="1" si="29"/>
        <v>-2.4082008602287111E-2</v>
      </c>
      <c r="N122" s="80">
        <f t="shared" ca="1" si="30"/>
        <v>8.4347436936202658E-7</v>
      </c>
      <c r="O122" s="45">
        <f t="shared" ca="1" si="31"/>
        <v>851189318.99465632</v>
      </c>
      <c r="P122" s="80">
        <f t="shared" ca="1" si="32"/>
        <v>1358883529.4033983</v>
      </c>
      <c r="Q122" s="80">
        <f t="shared" ca="1" si="33"/>
        <v>296407182.99648267</v>
      </c>
      <c r="R122" s="58">
        <f t="shared" ca="1" si="34"/>
        <v>9.1840860697296745E-4</v>
      </c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</row>
    <row r="123" spans="1:35">
      <c r="A123" s="87">
        <v>11204</v>
      </c>
      <c r="B123" s="87">
        <v>-2.3003599999356084E-2</v>
      </c>
      <c r="C123" s="87">
        <v>1</v>
      </c>
      <c r="D123" s="88">
        <f t="shared" si="20"/>
        <v>1.1204000000000001</v>
      </c>
      <c r="E123" s="88">
        <f t="shared" si="21"/>
        <v>-2.3003599999356084E-2</v>
      </c>
      <c r="F123" s="80">
        <f t="shared" si="22"/>
        <v>1.1204000000000001</v>
      </c>
      <c r="G123" s="80">
        <f t="shared" si="23"/>
        <v>-2.3003599999356084E-2</v>
      </c>
      <c r="H123" s="80">
        <f t="shared" si="24"/>
        <v>1.2552961600000001</v>
      </c>
      <c r="I123" s="80">
        <f t="shared" si="25"/>
        <v>1.4064338176640001</v>
      </c>
      <c r="J123" s="80">
        <f t="shared" si="26"/>
        <v>1.5757684493107458</v>
      </c>
      <c r="K123" s="80">
        <f t="shared" si="27"/>
        <v>-2.5773233439278558E-2</v>
      </c>
      <c r="L123" s="80">
        <f t="shared" si="28"/>
        <v>-2.8876330745367697E-2</v>
      </c>
      <c r="M123" s="80">
        <f t="shared" ca="1" si="29"/>
        <v>-2.4082008602287111E-2</v>
      </c>
      <c r="N123" s="80">
        <f t="shared" ca="1" si="30"/>
        <v>1.1629651148756504E-6</v>
      </c>
      <c r="O123" s="45">
        <f t="shared" ca="1" si="31"/>
        <v>851189318.99465632</v>
      </c>
      <c r="P123" s="80">
        <f t="shared" ca="1" si="32"/>
        <v>1358883529.4033983</v>
      </c>
      <c r="Q123" s="80">
        <f t="shared" ca="1" si="33"/>
        <v>296407182.99648267</v>
      </c>
      <c r="R123" s="58">
        <f t="shared" ca="1" si="34"/>
        <v>1.0784086029310275E-3</v>
      </c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</row>
    <row r="124" spans="1:35">
      <c r="A124" s="87">
        <v>11204</v>
      </c>
      <c r="B124" s="87">
        <v>-2.2963600000366569E-2</v>
      </c>
      <c r="C124" s="87">
        <v>1</v>
      </c>
      <c r="D124" s="88">
        <f t="shared" si="20"/>
        <v>1.1204000000000001</v>
      </c>
      <c r="E124" s="88">
        <f t="shared" si="21"/>
        <v>-2.2963600000366569E-2</v>
      </c>
      <c r="F124" s="80">
        <f t="shared" si="22"/>
        <v>1.1204000000000001</v>
      </c>
      <c r="G124" s="80">
        <f t="shared" si="23"/>
        <v>-2.2963600000366569E-2</v>
      </c>
      <c r="H124" s="80">
        <f t="shared" si="24"/>
        <v>1.2552961600000001</v>
      </c>
      <c r="I124" s="80">
        <f t="shared" si="25"/>
        <v>1.4064338176640001</v>
      </c>
      <c r="J124" s="80">
        <f t="shared" si="26"/>
        <v>1.5757684493107458</v>
      </c>
      <c r="K124" s="80">
        <f t="shared" si="27"/>
        <v>-2.5728417440410704E-2</v>
      </c>
      <c r="L124" s="80">
        <f t="shared" si="28"/>
        <v>-2.8826118900236154E-2</v>
      </c>
      <c r="M124" s="80">
        <f t="shared" ca="1" si="29"/>
        <v>-2.4082008602287111E-2</v>
      </c>
      <c r="N124" s="80">
        <f t="shared" ca="1" si="30"/>
        <v>1.2508378008498625E-6</v>
      </c>
      <c r="O124" s="45">
        <f t="shared" ca="1" si="31"/>
        <v>851189318.99465632</v>
      </c>
      <c r="P124" s="80">
        <f t="shared" ca="1" si="32"/>
        <v>1358883529.4033983</v>
      </c>
      <c r="Q124" s="80">
        <f t="shared" ca="1" si="33"/>
        <v>296407182.99648267</v>
      </c>
      <c r="R124" s="58">
        <f t="shared" ca="1" si="34"/>
        <v>1.1184086019205425E-3</v>
      </c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</row>
    <row r="125" spans="1:35">
      <c r="A125" s="87">
        <v>11208</v>
      </c>
      <c r="B125" s="87">
        <v>-2.2647199992206879E-2</v>
      </c>
      <c r="C125" s="87">
        <v>1</v>
      </c>
      <c r="D125" s="88">
        <f t="shared" si="20"/>
        <v>1.1208</v>
      </c>
      <c r="E125" s="88">
        <f t="shared" si="21"/>
        <v>-2.2647199992206879E-2</v>
      </c>
      <c r="F125" s="80">
        <f t="shared" si="22"/>
        <v>1.1208</v>
      </c>
      <c r="G125" s="80">
        <f t="shared" si="23"/>
        <v>-2.2647199992206879E-2</v>
      </c>
      <c r="H125" s="80">
        <f t="shared" si="24"/>
        <v>1.2561926400000001</v>
      </c>
      <c r="I125" s="80">
        <f t="shared" si="25"/>
        <v>1.4079407109120001</v>
      </c>
      <c r="J125" s="80">
        <f t="shared" si="26"/>
        <v>1.5780199487901698</v>
      </c>
      <c r="K125" s="80">
        <f t="shared" si="27"/>
        <v>-2.5382981751265469E-2</v>
      </c>
      <c r="L125" s="80">
        <f t="shared" si="28"/>
        <v>-2.8449245946818337E-2</v>
      </c>
      <c r="M125" s="80">
        <f t="shared" ca="1" si="29"/>
        <v>-2.4095486426829332E-2</v>
      </c>
      <c r="N125" s="80">
        <f t="shared" ca="1" si="30"/>
        <v>2.0975335967114159E-6</v>
      </c>
      <c r="O125" s="45">
        <f t="shared" ca="1" si="31"/>
        <v>849931245.71942651</v>
      </c>
      <c r="P125" s="80">
        <f t="shared" ca="1" si="32"/>
        <v>1360650204.7612224</v>
      </c>
      <c r="Q125" s="80">
        <f t="shared" ca="1" si="33"/>
        <v>296570673.41606367</v>
      </c>
      <c r="R125" s="58">
        <f t="shared" ca="1" si="34"/>
        <v>1.4482864346224526E-3</v>
      </c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</row>
    <row r="126" spans="1:35">
      <c r="A126" s="87">
        <v>11770</v>
      </c>
      <c r="B126" s="87">
        <v>-2.4542999999539461E-2</v>
      </c>
      <c r="C126" s="87">
        <v>1</v>
      </c>
      <c r="D126" s="88">
        <f t="shared" si="20"/>
        <v>1.177</v>
      </c>
      <c r="E126" s="88">
        <f t="shared" si="21"/>
        <v>-2.4542999999539461E-2</v>
      </c>
      <c r="F126" s="80">
        <f t="shared" si="22"/>
        <v>1.177</v>
      </c>
      <c r="G126" s="80">
        <f t="shared" si="23"/>
        <v>-2.4542999999539461E-2</v>
      </c>
      <c r="H126" s="80">
        <f t="shared" si="24"/>
        <v>1.385329</v>
      </c>
      <c r="I126" s="80">
        <f t="shared" si="25"/>
        <v>1.6305322330000001</v>
      </c>
      <c r="J126" s="80">
        <f t="shared" si="26"/>
        <v>1.9191364382410001</v>
      </c>
      <c r="K126" s="80">
        <f t="shared" si="27"/>
        <v>-2.8887110999457948E-2</v>
      </c>
      <c r="L126" s="80">
        <f t="shared" si="28"/>
        <v>-3.4000129646362003E-2</v>
      </c>
      <c r="M126" s="80">
        <f t="shared" ca="1" si="29"/>
        <v>-2.601954036365502E-2</v>
      </c>
      <c r="N126" s="80">
        <f t="shared" ca="1" si="30"/>
        <v>2.1801714468625077E-6</v>
      </c>
      <c r="O126" s="45">
        <f t="shared" ca="1" si="31"/>
        <v>685574190.42456651</v>
      </c>
      <c r="P126" s="80">
        <f t="shared" ca="1" si="32"/>
        <v>1606811466.2466233</v>
      </c>
      <c r="Q126" s="80">
        <f t="shared" ca="1" si="33"/>
        <v>317919677.25355935</v>
      </c>
      <c r="R126" s="58">
        <f t="shared" ca="1" si="34"/>
        <v>1.476540364115559E-3</v>
      </c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</row>
    <row r="127" spans="1:35">
      <c r="A127" s="87">
        <v>11781</v>
      </c>
      <c r="B127" s="87">
        <v>-2.3297899999306537E-2</v>
      </c>
      <c r="C127" s="87">
        <v>1</v>
      </c>
      <c r="D127" s="88">
        <f t="shared" si="20"/>
        <v>1.1780999999999999</v>
      </c>
      <c r="E127" s="88">
        <f t="shared" si="21"/>
        <v>-2.3297899999306537E-2</v>
      </c>
      <c r="F127" s="80">
        <f t="shared" si="22"/>
        <v>1.1780999999999999</v>
      </c>
      <c r="G127" s="80">
        <f t="shared" si="23"/>
        <v>-2.3297899999306537E-2</v>
      </c>
      <c r="H127" s="80">
        <f t="shared" si="24"/>
        <v>1.3879196099999997</v>
      </c>
      <c r="I127" s="80">
        <f t="shared" si="25"/>
        <v>1.6351080925409995</v>
      </c>
      <c r="J127" s="80">
        <f t="shared" si="26"/>
        <v>1.9263208438225514</v>
      </c>
      <c r="K127" s="80">
        <f t="shared" si="27"/>
        <v>-2.7447255989183031E-2</v>
      </c>
      <c r="L127" s="80">
        <f t="shared" si="28"/>
        <v>-3.2335612280856525E-2</v>
      </c>
      <c r="M127" s="80">
        <f t="shared" ca="1" si="29"/>
        <v>-2.6057802547167632E-2</v>
      </c>
      <c r="N127" s="80">
        <f t="shared" ca="1" si="30"/>
        <v>7.6170620736901627E-6</v>
      </c>
      <c r="O127" s="45">
        <f t="shared" ca="1" si="31"/>
        <v>682595703.09402299</v>
      </c>
      <c r="P127" s="80">
        <f t="shared" ca="1" si="32"/>
        <v>1611567015.1866162</v>
      </c>
      <c r="Q127" s="80">
        <f t="shared" ca="1" si="33"/>
        <v>318303977.26096791</v>
      </c>
      <c r="R127" s="58">
        <f t="shared" ca="1" si="34"/>
        <v>2.7599025478610949E-3</v>
      </c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</row>
    <row r="128" spans="1:35">
      <c r="A128" s="87">
        <v>13397</v>
      </c>
      <c r="B128" s="87">
        <v>-3.1272299995180219E-2</v>
      </c>
      <c r="C128" s="87">
        <v>1</v>
      </c>
      <c r="D128" s="88">
        <f t="shared" si="20"/>
        <v>1.3396999999999999</v>
      </c>
      <c r="E128" s="88">
        <f t="shared" si="21"/>
        <v>-3.1272299995180219E-2</v>
      </c>
      <c r="F128" s="80">
        <f t="shared" si="22"/>
        <v>1.3396999999999999</v>
      </c>
      <c r="G128" s="80">
        <f t="shared" si="23"/>
        <v>-3.1272299995180219E-2</v>
      </c>
      <c r="H128" s="80">
        <f t="shared" si="24"/>
        <v>1.7947960899999997</v>
      </c>
      <c r="I128" s="80">
        <f t="shared" si="25"/>
        <v>2.4044883217729995</v>
      </c>
      <c r="J128" s="80">
        <f t="shared" si="26"/>
        <v>3.2212930046792874</v>
      </c>
      <c r="K128" s="80">
        <f t="shared" si="27"/>
        <v>-4.1895500303542936E-2</v>
      </c>
      <c r="L128" s="80">
        <f t="shared" si="28"/>
        <v>-5.6127401756656467E-2</v>
      </c>
      <c r="M128" s="80">
        <f t="shared" ca="1" si="29"/>
        <v>-3.1930302324545905E-2</v>
      </c>
      <c r="N128" s="80">
        <f t="shared" ca="1" si="30"/>
        <v>4.3296706545066784E-7</v>
      </c>
      <c r="O128" s="45">
        <f t="shared" ca="1" si="31"/>
        <v>333427147.56048232</v>
      </c>
      <c r="P128" s="80">
        <f t="shared" ca="1" si="32"/>
        <v>2253108519.0953708</v>
      </c>
      <c r="Q128" s="80">
        <f t="shared" ca="1" si="33"/>
        <v>358908498.00800067</v>
      </c>
      <c r="R128" s="58">
        <f t="shared" ca="1" si="34"/>
        <v>6.5800232936568531E-4</v>
      </c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</row>
    <row r="129" spans="1:35">
      <c r="A129" s="87">
        <v>13397</v>
      </c>
      <c r="B129" s="87">
        <v>-3.0972299995482899E-2</v>
      </c>
      <c r="C129" s="87">
        <v>1</v>
      </c>
      <c r="D129" s="88">
        <f t="shared" si="20"/>
        <v>1.3396999999999999</v>
      </c>
      <c r="E129" s="88">
        <f t="shared" si="21"/>
        <v>-3.0972299995482899E-2</v>
      </c>
      <c r="F129" s="80">
        <f t="shared" si="22"/>
        <v>1.3396999999999999</v>
      </c>
      <c r="G129" s="80">
        <f t="shared" si="23"/>
        <v>-3.0972299995482899E-2</v>
      </c>
      <c r="H129" s="80">
        <f t="shared" si="24"/>
        <v>1.7947960899999997</v>
      </c>
      <c r="I129" s="80">
        <f t="shared" si="25"/>
        <v>2.4044883217729995</v>
      </c>
      <c r="J129" s="80">
        <f t="shared" si="26"/>
        <v>3.2212930046792874</v>
      </c>
      <c r="K129" s="80">
        <f t="shared" si="27"/>
        <v>-4.149359030394844E-2</v>
      </c>
      <c r="L129" s="80">
        <f t="shared" si="28"/>
        <v>-5.5588962930199722E-2</v>
      </c>
      <c r="M129" s="80">
        <f t="shared" ca="1" si="29"/>
        <v>-3.1930302324545905E-2</v>
      </c>
      <c r="N129" s="80">
        <f t="shared" ca="1" si="30"/>
        <v>9.17768462490143E-7</v>
      </c>
      <c r="O129" s="45">
        <f t="shared" ca="1" si="31"/>
        <v>333427147.56048232</v>
      </c>
      <c r="P129" s="80">
        <f t="shared" ca="1" si="32"/>
        <v>2253108519.0953708</v>
      </c>
      <c r="Q129" s="80">
        <f t="shared" ca="1" si="33"/>
        <v>358908498.00800067</v>
      </c>
      <c r="R129" s="58">
        <f t="shared" ca="1" si="34"/>
        <v>9.5800232906300548E-4</v>
      </c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</row>
    <row r="130" spans="1:35">
      <c r="A130" s="87">
        <v>14376.5</v>
      </c>
      <c r="B130" s="87">
        <v>-3.4356349991867319E-2</v>
      </c>
      <c r="C130" s="87">
        <v>1</v>
      </c>
      <c r="D130" s="88">
        <f t="shared" si="20"/>
        <v>1.4376500000000001</v>
      </c>
      <c r="E130" s="88">
        <f t="shared" si="21"/>
        <v>-3.4356349991867319E-2</v>
      </c>
      <c r="F130" s="80">
        <f t="shared" si="22"/>
        <v>1.4376500000000001</v>
      </c>
      <c r="G130" s="80">
        <f t="shared" si="23"/>
        <v>-3.4356349991867319E-2</v>
      </c>
      <c r="H130" s="80">
        <f t="shared" si="24"/>
        <v>2.0668375225000002</v>
      </c>
      <c r="I130" s="80">
        <f t="shared" si="25"/>
        <v>2.9713889642221254</v>
      </c>
      <c r="J130" s="80">
        <f t="shared" si="26"/>
        <v>4.2718173444139387</v>
      </c>
      <c r="K130" s="80">
        <f t="shared" si="27"/>
        <v>-4.9392406565808053E-2</v>
      </c>
      <c r="L130" s="80">
        <f t="shared" si="28"/>
        <v>-7.1008993299333953E-2</v>
      </c>
      <c r="M130" s="80">
        <f t="shared" ca="1" si="29"/>
        <v>-3.5732901529925899E-2</v>
      </c>
      <c r="N130" s="80">
        <f t="shared" ca="1" si="30"/>
        <v>1.8948941369314436E-6</v>
      </c>
      <c r="O130" s="45">
        <f t="shared" ca="1" si="31"/>
        <v>195264972.44722062</v>
      </c>
      <c r="P130" s="80">
        <f t="shared" ca="1" si="32"/>
        <v>2556898985.8332553</v>
      </c>
      <c r="Q130" s="80">
        <f t="shared" ca="1" si="33"/>
        <v>366755592.73927766</v>
      </c>
      <c r="R130" s="58">
        <f t="shared" ca="1" si="34"/>
        <v>1.3765515380585805E-3</v>
      </c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</row>
    <row r="131" spans="1:35">
      <c r="A131" s="87">
        <v>14376.5</v>
      </c>
      <c r="B131" s="87">
        <v>-3.4056349992169999E-2</v>
      </c>
      <c r="C131" s="87">
        <v>1</v>
      </c>
      <c r="D131" s="88">
        <f t="shared" si="20"/>
        <v>1.4376500000000001</v>
      </c>
      <c r="E131" s="88">
        <f t="shared" si="21"/>
        <v>-3.4056349992169999E-2</v>
      </c>
      <c r="F131" s="80">
        <f t="shared" si="22"/>
        <v>1.4376500000000001</v>
      </c>
      <c r="G131" s="80">
        <f t="shared" si="23"/>
        <v>-3.4056349992169999E-2</v>
      </c>
      <c r="H131" s="80">
        <f t="shared" si="24"/>
        <v>2.0668375225000002</v>
      </c>
      <c r="I131" s="80">
        <f t="shared" si="25"/>
        <v>2.9713889642221254</v>
      </c>
      <c r="J131" s="80">
        <f t="shared" si="26"/>
        <v>4.2718173444139387</v>
      </c>
      <c r="K131" s="80">
        <f t="shared" si="27"/>
        <v>-4.89611115662432E-2</v>
      </c>
      <c r="L131" s="80">
        <f t="shared" si="28"/>
        <v>-7.0388942043209543E-2</v>
      </c>
      <c r="M131" s="80">
        <f t="shared" ca="1" si="29"/>
        <v>-3.5732901529925899E-2</v>
      </c>
      <c r="N131" s="80">
        <f t="shared" ca="1" si="30"/>
        <v>2.8108250587516751E-6</v>
      </c>
      <c r="O131" s="45">
        <f t="shared" ca="1" si="31"/>
        <v>195264972.44722062</v>
      </c>
      <c r="P131" s="80">
        <f t="shared" ca="1" si="32"/>
        <v>2556898985.8332553</v>
      </c>
      <c r="Q131" s="80">
        <f t="shared" ca="1" si="33"/>
        <v>366755592.73927766</v>
      </c>
      <c r="R131" s="58">
        <f t="shared" ca="1" si="34"/>
        <v>1.6765515377559007E-3</v>
      </c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</row>
    <row r="132" spans="1:35">
      <c r="A132" s="87">
        <v>14376.5</v>
      </c>
      <c r="B132" s="87">
        <v>-3.185634999681497E-2</v>
      </c>
      <c r="C132" s="87">
        <v>1</v>
      </c>
      <c r="D132" s="88">
        <f t="shared" si="20"/>
        <v>1.4376500000000001</v>
      </c>
      <c r="E132" s="88">
        <f t="shared" si="21"/>
        <v>-3.185634999681497E-2</v>
      </c>
      <c r="F132" s="80">
        <f t="shared" si="22"/>
        <v>1.4376500000000001</v>
      </c>
      <c r="G132" s="80">
        <f t="shared" si="23"/>
        <v>-3.185634999681497E-2</v>
      </c>
      <c r="H132" s="80">
        <f t="shared" si="24"/>
        <v>2.0668375225000002</v>
      </c>
      <c r="I132" s="80">
        <f t="shared" si="25"/>
        <v>2.9713889642221254</v>
      </c>
      <c r="J132" s="80">
        <f t="shared" si="26"/>
        <v>4.2718173444139387</v>
      </c>
      <c r="K132" s="80">
        <f t="shared" si="27"/>
        <v>-4.5798281572921047E-2</v>
      </c>
      <c r="L132" s="80">
        <f t="shared" si="28"/>
        <v>-6.5841899503309945E-2</v>
      </c>
      <c r="M132" s="80">
        <f t="shared" ca="1" si="29"/>
        <v>-3.5732901529925899E-2</v>
      </c>
      <c r="N132" s="80">
        <f t="shared" ca="1" si="30"/>
        <v>1.5027651788864697E-5</v>
      </c>
      <c r="O132" s="45">
        <f t="shared" ca="1" si="31"/>
        <v>195264972.44722062</v>
      </c>
      <c r="P132" s="80">
        <f t="shared" ca="1" si="32"/>
        <v>2556898985.8332553</v>
      </c>
      <c r="Q132" s="80">
        <f t="shared" ca="1" si="33"/>
        <v>366755592.73927766</v>
      </c>
      <c r="R132" s="58">
        <f t="shared" ca="1" si="34"/>
        <v>3.8765515331109293E-3</v>
      </c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</row>
    <row r="133" spans="1:35">
      <c r="A133" s="87">
        <v>14378.5</v>
      </c>
      <c r="B133" s="87">
        <v>-3.7048149999463931E-2</v>
      </c>
      <c r="C133" s="87">
        <v>1</v>
      </c>
      <c r="D133" s="88">
        <f t="shared" si="20"/>
        <v>1.4378500000000001</v>
      </c>
      <c r="E133" s="88">
        <f t="shared" si="21"/>
        <v>-3.7048149999463931E-2</v>
      </c>
      <c r="F133" s="80">
        <f t="shared" si="22"/>
        <v>1.4378500000000001</v>
      </c>
      <c r="G133" s="80">
        <f t="shared" si="23"/>
        <v>-3.7048149999463931E-2</v>
      </c>
      <c r="H133" s="80">
        <f t="shared" si="24"/>
        <v>2.0674126225</v>
      </c>
      <c r="I133" s="80">
        <f t="shared" si="25"/>
        <v>2.9726292392616251</v>
      </c>
      <c r="J133" s="80">
        <f t="shared" si="26"/>
        <v>4.2741949516723281</v>
      </c>
      <c r="K133" s="80">
        <f t="shared" si="27"/>
        <v>-5.3269682476729217E-2</v>
      </c>
      <c r="L133" s="80">
        <f t="shared" si="28"/>
        <v>-7.6593812949165105E-2</v>
      </c>
      <c r="M133" s="80">
        <f t="shared" ca="1" si="29"/>
        <v>-3.5740853622350952E-2</v>
      </c>
      <c r="N133" s="80">
        <f t="shared" ca="1" si="30"/>
        <v>1.7090238176127207E-6</v>
      </c>
      <c r="O133" s="45">
        <f t="shared" ca="1" si="31"/>
        <v>195030846.34626028</v>
      </c>
      <c r="P133" s="80">
        <f t="shared" ca="1" si="32"/>
        <v>2557434316.8866935</v>
      </c>
      <c r="Q133" s="80">
        <f t="shared" ca="1" si="33"/>
        <v>366758007.34776747</v>
      </c>
      <c r="R133" s="58">
        <f t="shared" ca="1" si="34"/>
        <v>-1.3072963771129792E-3</v>
      </c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</row>
    <row r="134" spans="1:35">
      <c r="A134" s="87">
        <v>14378.5</v>
      </c>
      <c r="B134" s="87">
        <v>-3.0148149999149609E-2</v>
      </c>
      <c r="C134" s="87">
        <v>1</v>
      </c>
      <c r="D134" s="88">
        <f t="shared" si="20"/>
        <v>1.4378500000000001</v>
      </c>
      <c r="E134" s="88">
        <f t="shared" si="21"/>
        <v>-3.0148149999149609E-2</v>
      </c>
      <c r="F134" s="80">
        <f t="shared" si="22"/>
        <v>1.4378500000000001</v>
      </c>
      <c r="G134" s="80">
        <f t="shared" si="23"/>
        <v>-3.0148149999149609E-2</v>
      </c>
      <c r="H134" s="80">
        <f t="shared" si="24"/>
        <v>2.0674126225</v>
      </c>
      <c r="I134" s="80">
        <f t="shared" si="25"/>
        <v>2.9726292392616251</v>
      </c>
      <c r="J134" s="80">
        <f t="shared" si="26"/>
        <v>4.2741949516723281</v>
      </c>
      <c r="K134" s="80">
        <f t="shared" si="27"/>
        <v>-4.3348517476277271E-2</v>
      </c>
      <c r="L134" s="80">
        <f t="shared" si="28"/>
        <v>-6.2328665853265276E-2</v>
      </c>
      <c r="M134" s="80">
        <f t="shared" ca="1" si="29"/>
        <v>-3.5740853622350952E-2</v>
      </c>
      <c r="N134" s="80">
        <f t="shared" ca="1" si="30"/>
        <v>3.1278333816969422E-5</v>
      </c>
      <c r="O134" s="45">
        <f t="shared" ca="1" si="31"/>
        <v>195030846.34626028</v>
      </c>
      <c r="P134" s="80">
        <f t="shared" ca="1" si="32"/>
        <v>2557434316.8866935</v>
      </c>
      <c r="Q134" s="80">
        <f t="shared" ca="1" si="33"/>
        <v>366758007.34776747</v>
      </c>
      <c r="R134" s="58">
        <f t="shared" ca="1" si="34"/>
        <v>5.5927036232013422E-3</v>
      </c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</row>
    <row r="135" spans="1:35">
      <c r="A135" s="87">
        <v>14383</v>
      </c>
      <c r="B135" s="87">
        <v>-3.4629699999641161E-2</v>
      </c>
      <c r="C135" s="87">
        <v>1</v>
      </c>
      <c r="D135" s="88">
        <f t="shared" si="20"/>
        <v>1.4382999999999999</v>
      </c>
      <c r="E135" s="88">
        <f t="shared" si="21"/>
        <v>-3.4629699999641161E-2</v>
      </c>
      <c r="F135" s="80">
        <f t="shared" si="22"/>
        <v>1.4382999999999999</v>
      </c>
      <c r="G135" s="80">
        <f t="shared" si="23"/>
        <v>-3.4629699999641161E-2</v>
      </c>
      <c r="H135" s="80">
        <f t="shared" si="24"/>
        <v>2.0687068899999996</v>
      </c>
      <c r="I135" s="80">
        <f t="shared" si="25"/>
        <v>2.9754211198869993</v>
      </c>
      <c r="J135" s="80">
        <f t="shared" si="26"/>
        <v>4.2795481967334705</v>
      </c>
      <c r="K135" s="80">
        <f t="shared" si="27"/>
        <v>-4.9807897509483882E-2</v>
      </c>
      <c r="L135" s="80">
        <f t="shared" si="28"/>
        <v>-7.1638698987890659E-2</v>
      </c>
      <c r="M135" s="80">
        <f t="shared" ca="1" si="29"/>
        <v>-3.5758748627526267E-2</v>
      </c>
      <c r="N135" s="80">
        <f t="shared" ca="1" si="30"/>
        <v>1.2747508041292396E-6</v>
      </c>
      <c r="O135" s="45">
        <f t="shared" ca="1" si="31"/>
        <v>194504730.75731093</v>
      </c>
      <c r="P135" s="80">
        <f t="shared" ca="1" si="32"/>
        <v>2558637457.4653378</v>
      </c>
      <c r="Q135" s="80">
        <f t="shared" ca="1" si="33"/>
        <v>366763236.18391973</v>
      </c>
      <c r="R135" s="58">
        <f t="shared" ca="1" si="34"/>
        <v>1.1290486278851056E-3</v>
      </c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</row>
    <row r="136" spans="1:35">
      <c r="A136" s="87">
        <v>14383</v>
      </c>
      <c r="B136" s="87">
        <v>-3.3929700002772734E-2</v>
      </c>
      <c r="C136" s="87">
        <v>1</v>
      </c>
      <c r="D136" s="88">
        <f t="shared" si="20"/>
        <v>1.4382999999999999</v>
      </c>
      <c r="E136" s="88">
        <f t="shared" si="21"/>
        <v>-3.3929700002772734E-2</v>
      </c>
      <c r="F136" s="80">
        <f t="shared" si="22"/>
        <v>1.4382999999999999</v>
      </c>
      <c r="G136" s="80">
        <f t="shared" si="23"/>
        <v>-3.3929700002772734E-2</v>
      </c>
      <c r="H136" s="80">
        <f t="shared" si="24"/>
        <v>2.0687068899999996</v>
      </c>
      <c r="I136" s="80">
        <f t="shared" si="25"/>
        <v>2.9754211198869993</v>
      </c>
      <c r="J136" s="80">
        <f t="shared" si="26"/>
        <v>4.2795481967334705</v>
      </c>
      <c r="K136" s="80">
        <f t="shared" si="27"/>
        <v>-4.8801087513988019E-2</v>
      </c>
      <c r="L136" s="80">
        <f t="shared" si="28"/>
        <v>-7.0190604171368964E-2</v>
      </c>
      <c r="M136" s="80">
        <f t="shared" ca="1" si="29"/>
        <v>-3.5758748627526267E-2</v>
      </c>
      <c r="N136" s="80">
        <f t="shared" ca="1" si="30"/>
        <v>3.3454188717127919E-6</v>
      </c>
      <c r="O136" s="45">
        <f t="shared" ca="1" si="31"/>
        <v>194504730.75731093</v>
      </c>
      <c r="P136" s="80">
        <f t="shared" ca="1" si="32"/>
        <v>2558637457.4653378</v>
      </c>
      <c r="Q136" s="80">
        <f t="shared" ca="1" si="33"/>
        <v>366763236.18391973</v>
      </c>
      <c r="R136" s="58">
        <f t="shared" ca="1" si="34"/>
        <v>1.8290486247535334E-3</v>
      </c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</row>
    <row r="137" spans="1:35">
      <c r="A137" s="87">
        <v>14383</v>
      </c>
      <c r="B137" s="87">
        <v>-3.2429699997010175E-2</v>
      </c>
      <c r="C137" s="87">
        <v>1</v>
      </c>
      <c r="D137" s="88">
        <f t="shared" si="20"/>
        <v>1.4382999999999999</v>
      </c>
      <c r="E137" s="88">
        <f t="shared" si="21"/>
        <v>-3.2429699997010175E-2</v>
      </c>
      <c r="F137" s="80">
        <f t="shared" si="22"/>
        <v>1.4382999999999999</v>
      </c>
      <c r="G137" s="80">
        <f t="shared" si="23"/>
        <v>-3.2429699997010175E-2</v>
      </c>
      <c r="H137" s="80">
        <f t="shared" si="24"/>
        <v>2.0687068899999996</v>
      </c>
      <c r="I137" s="80">
        <f t="shared" si="25"/>
        <v>2.9754211198869993</v>
      </c>
      <c r="J137" s="80">
        <f t="shared" si="26"/>
        <v>4.2795481967334705</v>
      </c>
      <c r="K137" s="80">
        <f t="shared" si="27"/>
        <v>-4.6643637505699734E-2</v>
      </c>
      <c r="L137" s="80">
        <f t="shared" si="28"/>
        <v>-6.7087543824447926E-2</v>
      </c>
      <c r="M137" s="80">
        <f t="shared" ca="1" si="29"/>
        <v>-3.5758748627526267E-2</v>
      </c>
      <c r="N137" s="80">
        <f t="shared" ca="1" si="30"/>
        <v>1.1082564784341067E-5</v>
      </c>
      <c r="O137" s="45">
        <f t="shared" ca="1" si="31"/>
        <v>194504730.75731093</v>
      </c>
      <c r="P137" s="80">
        <f t="shared" ca="1" si="32"/>
        <v>2558637457.4653378</v>
      </c>
      <c r="Q137" s="80">
        <f t="shared" ca="1" si="33"/>
        <v>366763236.18391973</v>
      </c>
      <c r="R137" s="58">
        <f t="shared" ca="1" si="34"/>
        <v>3.3290486305160918E-3</v>
      </c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</row>
    <row r="138" spans="1:35">
      <c r="A138" s="87">
        <v>14499</v>
      </c>
      <c r="B138" s="87">
        <v>-3.7254099996061996E-2</v>
      </c>
      <c r="C138" s="87">
        <v>1</v>
      </c>
      <c r="D138" s="88">
        <f t="shared" si="20"/>
        <v>1.4499</v>
      </c>
      <c r="E138" s="88">
        <f t="shared" si="21"/>
        <v>-3.7254099996061996E-2</v>
      </c>
      <c r="F138" s="80">
        <f t="shared" si="22"/>
        <v>1.4499</v>
      </c>
      <c r="G138" s="80">
        <f t="shared" si="23"/>
        <v>-3.7254099996061996E-2</v>
      </c>
      <c r="H138" s="80">
        <f t="shared" si="24"/>
        <v>2.1022100099999999</v>
      </c>
      <c r="I138" s="80">
        <f t="shared" si="25"/>
        <v>3.0479942934989999</v>
      </c>
      <c r="J138" s="80">
        <f t="shared" si="26"/>
        <v>4.4192869261442</v>
      </c>
      <c r="K138" s="80">
        <f t="shared" si="27"/>
        <v>-5.4014719584290286E-2</v>
      </c>
      <c r="L138" s="80">
        <f t="shared" si="28"/>
        <v>-7.8315941925262478E-2</v>
      </c>
      <c r="M138" s="80">
        <f t="shared" ca="1" si="29"/>
        <v>-3.6221378830212342E-2</v>
      </c>
      <c r="N138" s="80">
        <f t="shared" ca="1" si="30"/>
        <v>1.066513006393868E-6</v>
      </c>
      <c r="O138" s="45">
        <f t="shared" ca="1" si="31"/>
        <v>181259218.311764</v>
      </c>
      <c r="P138" s="80">
        <f t="shared" ca="1" si="32"/>
        <v>2588999843.395453</v>
      </c>
      <c r="Q138" s="80">
        <f t="shared" ca="1" si="33"/>
        <v>366800508.17704439</v>
      </c>
      <c r="R138" s="58">
        <f t="shared" ca="1" si="34"/>
        <v>-1.0327211658496538E-3</v>
      </c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</row>
    <row r="139" spans="1:35">
      <c r="A139" s="87">
        <v>14499</v>
      </c>
      <c r="B139" s="87">
        <v>-3.5854099995049182E-2</v>
      </c>
      <c r="C139" s="87">
        <v>1</v>
      </c>
      <c r="D139" s="88">
        <f t="shared" si="20"/>
        <v>1.4499</v>
      </c>
      <c r="E139" s="88">
        <f t="shared" si="21"/>
        <v>-3.5854099995049182E-2</v>
      </c>
      <c r="F139" s="80">
        <f t="shared" si="22"/>
        <v>1.4499</v>
      </c>
      <c r="G139" s="80">
        <f t="shared" si="23"/>
        <v>-3.5854099995049182E-2</v>
      </c>
      <c r="H139" s="80">
        <f t="shared" si="24"/>
        <v>2.1022100099999999</v>
      </c>
      <c r="I139" s="80">
        <f t="shared" si="25"/>
        <v>3.0479942934989999</v>
      </c>
      <c r="J139" s="80">
        <f t="shared" si="26"/>
        <v>4.4192869261442</v>
      </c>
      <c r="K139" s="80">
        <f t="shared" si="27"/>
        <v>-5.1984859582821806E-2</v>
      </c>
      <c r="L139" s="80">
        <f t="shared" si="28"/>
        <v>-7.5372847909133331E-2</v>
      </c>
      <c r="M139" s="80">
        <f t="shared" ca="1" si="29"/>
        <v>-3.6221378830212342E-2</v>
      </c>
      <c r="N139" s="80">
        <f t="shared" ca="1" si="30"/>
        <v>1.348937427588073E-7</v>
      </c>
      <c r="O139" s="45">
        <f t="shared" ca="1" si="31"/>
        <v>181259218.311764</v>
      </c>
      <c r="P139" s="80">
        <f t="shared" ca="1" si="32"/>
        <v>2588999843.395453</v>
      </c>
      <c r="Q139" s="80">
        <f t="shared" ca="1" si="33"/>
        <v>366800508.17704439</v>
      </c>
      <c r="R139" s="58">
        <f t="shared" ca="1" si="34"/>
        <v>3.6727883516315951E-4</v>
      </c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</row>
    <row r="140" spans="1:35">
      <c r="A140" s="87">
        <v>14964</v>
      </c>
      <c r="B140" s="87">
        <v>-3.7047600002551917E-2</v>
      </c>
      <c r="C140" s="87">
        <v>1</v>
      </c>
      <c r="D140" s="88">
        <f t="shared" si="20"/>
        <v>1.4964</v>
      </c>
      <c r="E140" s="88">
        <f t="shared" si="21"/>
        <v>-3.7047600002551917E-2</v>
      </c>
      <c r="F140" s="80">
        <f t="shared" si="22"/>
        <v>1.4964</v>
      </c>
      <c r="G140" s="80">
        <f t="shared" si="23"/>
        <v>-3.7047600002551917E-2</v>
      </c>
      <c r="H140" s="80">
        <f t="shared" si="24"/>
        <v>2.2392129599999997</v>
      </c>
      <c r="I140" s="80">
        <f t="shared" si="25"/>
        <v>3.3507582733439993</v>
      </c>
      <c r="J140" s="80">
        <f t="shared" si="26"/>
        <v>5.0140746802319605</v>
      </c>
      <c r="K140" s="80">
        <f t="shared" si="27"/>
        <v>-5.5438028643818686E-2</v>
      </c>
      <c r="L140" s="80">
        <f t="shared" si="28"/>
        <v>-8.2957466062610286E-2</v>
      </c>
      <c r="M140" s="80">
        <f t="shared" ca="1" si="29"/>
        <v>-3.8101724094087769E-2</v>
      </c>
      <c r="N140" s="80">
        <f t="shared" ca="1" si="30"/>
        <v>1.111177600356285E-6</v>
      </c>
      <c r="O140" s="45">
        <f t="shared" ca="1" si="31"/>
        <v>134034589.81935567</v>
      </c>
      <c r="P140" s="80">
        <f t="shared" ca="1" si="32"/>
        <v>2697701416.4654961</v>
      </c>
      <c r="Q140" s="80">
        <f t="shared" ca="1" si="33"/>
        <v>365067078.10755259</v>
      </c>
      <c r="R140" s="58">
        <f t="shared" ca="1" si="34"/>
        <v>1.0541240915358518E-3</v>
      </c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</row>
    <row r="141" spans="1:35">
      <c r="A141" s="87">
        <v>14964</v>
      </c>
      <c r="B141" s="87">
        <v>-3.3247600003960542E-2</v>
      </c>
      <c r="C141" s="87">
        <v>1</v>
      </c>
      <c r="D141" s="88">
        <f t="shared" si="20"/>
        <v>1.4964</v>
      </c>
      <c r="E141" s="88">
        <f t="shared" si="21"/>
        <v>-3.3247600003960542E-2</v>
      </c>
      <c r="F141" s="80">
        <f t="shared" si="22"/>
        <v>1.4964</v>
      </c>
      <c r="G141" s="80">
        <f t="shared" si="23"/>
        <v>-3.3247600003960542E-2</v>
      </c>
      <c r="H141" s="80">
        <f t="shared" si="24"/>
        <v>2.2392129599999997</v>
      </c>
      <c r="I141" s="80">
        <f t="shared" si="25"/>
        <v>3.3507582733439993</v>
      </c>
      <c r="J141" s="80">
        <f t="shared" si="26"/>
        <v>5.0140746802319605</v>
      </c>
      <c r="K141" s="80">
        <f t="shared" si="27"/>
        <v>-4.9751708645926554E-2</v>
      </c>
      <c r="L141" s="80">
        <f t="shared" si="28"/>
        <v>-7.4448456817764491E-2</v>
      </c>
      <c r="M141" s="80">
        <f t="shared" ca="1" si="29"/>
        <v>-3.8101724094087769E-2</v>
      </c>
      <c r="N141" s="80">
        <f t="shared" ca="1" si="30"/>
        <v>2.3562520682353474E-5</v>
      </c>
      <c r="O141" s="45">
        <f t="shared" ca="1" si="31"/>
        <v>134034589.81935567</v>
      </c>
      <c r="P141" s="80">
        <f t="shared" ca="1" si="32"/>
        <v>2697701416.4654961</v>
      </c>
      <c r="Q141" s="80">
        <f t="shared" ca="1" si="33"/>
        <v>365067078.10755259</v>
      </c>
      <c r="R141" s="58">
        <f t="shared" ca="1" si="34"/>
        <v>4.8541240901272265E-3</v>
      </c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</row>
    <row r="142" spans="1:35">
      <c r="A142" s="87">
        <v>15236</v>
      </c>
      <c r="B142" s="87">
        <v>-3.4332399998675101E-2</v>
      </c>
      <c r="C142" s="87">
        <v>0.2</v>
      </c>
      <c r="D142" s="88">
        <f t="shared" si="20"/>
        <v>1.5236000000000001</v>
      </c>
      <c r="E142" s="88">
        <f t="shared" si="21"/>
        <v>-3.4332399998675101E-2</v>
      </c>
      <c r="F142" s="80">
        <f t="shared" si="22"/>
        <v>0.30472000000000005</v>
      </c>
      <c r="G142" s="80">
        <f t="shared" si="23"/>
        <v>-6.8664799997350204E-3</v>
      </c>
      <c r="H142" s="80">
        <f t="shared" si="24"/>
        <v>0.46427139200000012</v>
      </c>
      <c r="I142" s="80">
        <f t="shared" si="25"/>
        <v>0.70736389285120016</v>
      </c>
      <c r="J142" s="80">
        <f t="shared" si="26"/>
        <v>1.0777396271480886</v>
      </c>
      <c r="K142" s="80">
        <f t="shared" si="27"/>
        <v>-1.0461768927596277E-2</v>
      </c>
      <c r="L142" s="80">
        <f t="shared" si="28"/>
        <v>-1.5939551138085688E-2</v>
      </c>
      <c r="M142" s="80">
        <f t="shared" ca="1" si="29"/>
        <v>-3.9220795635967545E-2</v>
      </c>
      <c r="N142" s="80">
        <f t="shared" ca="1" si="30"/>
        <v>4.7792823813399622E-6</v>
      </c>
      <c r="O142" s="45">
        <f t="shared" ca="1" si="31"/>
        <v>4420222.1244650278</v>
      </c>
      <c r="P142" s="80">
        <f t="shared" ca="1" si="32"/>
        <v>110049217.29655777</v>
      </c>
      <c r="Q142" s="80">
        <f t="shared" ca="1" si="33"/>
        <v>14506519.657335253</v>
      </c>
      <c r="R142" s="58">
        <f t="shared" ca="1" si="34"/>
        <v>4.8883956372924448E-3</v>
      </c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</row>
    <row r="143" spans="1:35">
      <c r="A143" s="87">
        <v>17416</v>
      </c>
      <c r="B143" s="87">
        <v>-4.9394399997254368E-2</v>
      </c>
      <c r="C143" s="87">
        <v>0.4</v>
      </c>
      <c r="D143" s="88">
        <f t="shared" si="20"/>
        <v>1.7416</v>
      </c>
      <c r="E143" s="88">
        <f t="shared" si="21"/>
        <v>-4.9394399997254368E-2</v>
      </c>
      <c r="F143" s="80">
        <f t="shared" si="22"/>
        <v>0.69664000000000004</v>
      </c>
      <c r="G143" s="80">
        <f t="shared" si="23"/>
        <v>-1.9757759998901749E-2</v>
      </c>
      <c r="H143" s="80">
        <f t="shared" si="24"/>
        <v>1.2132682240000001</v>
      </c>
      <c r="I143" s="80">
        <f t="shared" si="25"/>
        <v>2.1130279389184001</v>
      </c>
      <c r="J143" s="80">
        <f t="shared" si="26"/>
        <v>3.6800494584202856</v>
      </c>
      <c r="K143" s="80">
        <f t="shared" si="27"/>
        <v>-3.4410114814087289E-2</v>
      </c>
      <c r="L143" s="80">
        <f t="shared" si="28"/>
        <v>-5.9928655960214426E-2</v>
      </c>
      <c r="M143" s="80">
        <f t="shared" ca="1" si="29"/>
        <v>-4.8701009255728123E-2</v>
      </c>
      <c r="N143" s="80">
        <f t="shared" ca="1" si="30"/>
        <v>1.9231628817372651E-7</v>
      </c>
      <c r="O143" s="45">
        <f t="shared" ca="1" si="31"/>
        <v>1428777.1630943967</v>
      </c>
      <c r="P143" s="80">
        <f t="shared" ca="1" si="32"/>
        <v>462170649.01951551</v>
      </c>
      <c r="Q143" s="80">
        <f t="shared" ca="1" si="33"/>
        <v>49364880.832822748</v>
      </c>
      <c r="R143" s="58">
        <f t="shared" ca="1" si="34"/>
        <v>-6.9339074152624525E-4</v>
      </c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</row>
    <row r="144" spans="1:35">
      <c r="A144" s="87">
        <v>19710</v>
      </c>
      <c r="B144" s="87">
        <v>-6.1888999996881466E-2</v>
      </c>
      <c r="C144" s="87">
        <v>1</v>
      </c>
      <c r="D144" s="88">
        <f t="shared" si="20"/>
        <v>1.9710000000000001</v>
      </c>
      <c r="E144" s="88">
        <f t="shared" si="21"/>
        <v>-6.1888999996881466E-2</v>
      </c>
      <c r="F144" s="80">
        <f t="shared" si="22"/>
        <v>1.9710000000000001</v>
      </c>
      <c r="G144" s="80">
        <f t="shared" si="23"/>
        <v>-6.1888999996881466E-2</v>
      </c>
      <c r="H144" s="80">
        <f t="shared" si="24"/>
        <v>3.8848410000000002</v>
      </c>
      <c r="I144" s="80">
        <f t="shared" si="25"/>
        <v>7.6570216110000011</v>
      </c>
      <c r="J144" s="80">
        <f t="shared" si="26"/>
        <v>15.091989595281003</v>
      </c>
      <c r="K144" s="80">
        <f t="shared" si="27"/>
        <v>-0.12198321899385338</v>
      </c>
      <c r="L144" s="80">
        <f t="shared" si="28"/>
        <v>-0.24042892463688503</v>
      </c>
      <c r="M144" s="80">
        <f t="shared" ca="1" si="29"/>
        <v>-5.9658476441438874E-2</v>
      </c>
      <c r="N144" s="80">
        <f t="shared" ca="1" si="30"/>
        <v>4.9752353313842656E-6</v>
      </c>
      <c r="O144" s="45">
        <f t="shared" ca="1" si="31"/>
        <v>8902842.8095767889</v>
      </c>
      <c r="P144" s="80">
        <f t="shared" ca="1" si="32"/>
        <v>2469931948.9964399</v>
      </c>
      <c r="Q144" s="80">
        <f t="shared" ca="1" si="33"/>
        <v>199929216.71632889</v>
      </c>
      <c r="R144" s="58">
        <f t="shared" ca="1" si="34"/>
        <v>-2.2305235554425928E-3</v>
      </c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</row>
    <row r="145" spans="1:35">
      <c r="A145" s="87">
        <v>19716.5</v>
      </c>
      <c r="B145" s="87">
        <v>-6.0262349994445685E-2</v>
      </c>
      <c r="C145" s="87">
        <v>1</v>
      </c>
      <c r="D145" s="88">
        <f t="shared" si="20"/>
        <v>1.9716499999999999</v>
      </c>
      <c r="E145" s="88">
        <f t="shared" si="21"/>
        <v>-6.0262349994445685E-2</v>
      </c>
      <c r="F145" s="80">
        <f t="shared" si="22"/>
        <v>1.9716499999999999</v>
      </c>
      <c r="G145" s="80">
        <f t="shared" si="23"/>
        <v>-6.0262349994445685E-2</v>
      </c>
      <c r="H145" s="80">
        <f t="shared" si="24"/>
        <v>3.8874037224999998</v>
      </c>
      <c r="I145" s="80">
        <f t="shared" si="25"/>
        <v>7.6645995494671242</v>
      </c>
      <c r="J145" s="80">
        <f t="shared" si="26"/>
        <v>15.111907701706855</v>
      </c>
      <c r="K145" s="80">
        <f t="shared" si="27"/>
        <v>-0.11881626236654882</v>
      </c>
      <c r="L145" s="80">
        <f t="shared" si="28"/>
        <v>-0.23426408369500598</v>
      </c>
      <c r="M145" s="80">
        <f t="shared" ca="1" si="29"/>
        <v>-5.969095419114108E-2</v>
      </c>
      <c r="N145" s="80">
        <f t="shared" ca="1" si="30"/>
        <v>3.2649316403411568E-7</v>
      </c>
      <c r="O145" s="45">
        <f t="shared" ca="1" si="31"/>
        <v>8987108.7700694352</v>
      </c>
      <c r="P145" s="80">
        <f t="shared" ca="1" si="32"/>
        <v>2468009395.5516253</v>
      </c>
      <c r="Q145" s="80">
        <f t="shared" ca="1" si="33"/>
        <v>199577875.68305966</v>
      </c>
      <c r="R145" s="58">
        <f t="shared" ca="1" si="34"/>
        <v>-5.7139580330460571E-4</v>
      </c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</row>
    <row r="146" spans="1:35">
      <c r="A146" s="87">
        <v>19718.5</v>
      </c>
      <c r="B146" s="87">
        <v>-6.0454149992438033E-2</v>
      </c>
      <c r="C146" s="87">
        <v>1</v>
      </c>
      <c r="D146" s="88">
        <f t="shared" si="20"/>
        <v>1.9718500000000001</v>
      </c>
      <c r="E146" s="88">
        <f t="shared" si="21"/>
        <v>-6.0454149992438033E-2</v>
      </c>
      <c r="F146" s="80">
        <f t="shared" si="22"/>
        <v>1.9718500000000001</v>
      </c>
      <c r="G146" s="80">
        <f t="shared" si="23"/>
        <v>-6.0454149992438033E-2</v>
      </c>
      <c r="H146" s="80">
        <f t="shared" si="24"/>
        <v>3.8881924225000004</v>
      </c>
      <c r="I146" s="80">
        <f t="shared" si="25"/>
        <v>7.6669322283066261</v>
      </c>
      <c r="J146" s="80">
        <f t="shared" si="26"/>
        <v>15.118040314386421</v>
      </c>
      <c r="K146" s="80">
        <f t="shared" si="27"/>
        <v>-0.11920651566258894</v>
      </c>
      <c r="L146" s="80">
        <f t="shared" si="28"/>
        <v>-0.235057367909276</v>
      </c>
      <c r="M146" s="80">
        <f t="shared" ca="1" si="29"/>
        <v>-5.9700948970629691E-2</v>
      </c>
      <c r="N146" s="80">
        <f t="shared" ca="1" si="30"/>
        <v>5.673117792531302E-7</v>
      </c>
      <c r="O146" s="45">
        <f t="shared" ca="1" si="31"/>
        <v>9013097.2639009692</v>
      </c>
      <c r="P146" s="80">
        <f t="shared" ca="1" si="32"/>
        <v>2467417101.3551493</v>
      </c>
      <c r="Q146" s="80">
        <f t="shared" ca="1" si="33"/>
        <v>199469745.44752842</v>
      </c>
      <c r="R146" s="58">
        <f t="shared" ca="1" si="34"/>
        <v>-7.5320102180834181E-4</v>
      </c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</row>
    <row r="147" spans="1:35">
      <c r="A147" s="87">
        <v>19858</v>
      </c>
      <c r="B147" s="87">
        <v>-6.2982200004626065E-2</v>
      </c>
      <c r="C147" s="87">
        <v>0.1</v>
      </c>
      <c r="D147" s="88">
        <f t="shared" si="20"/>
        <v>1.9858</v>
      </c>
      <c r="E147" s="88">
        <f t="shared" si="21"/>
        <v>-6.2982200004626065E-2</v>
      </c>
      <c r="F147" s="80">
        <f t="shared" si="22"/>
        <v>0.19858000000000001</v>
      </c>
      <c r="G147" s="80">
        <f t="shared" si="23"/>
        <v>-6.2982200004626067E-3</v>
      </c>
      <c r="H147" s="80">
        <f t="shared" si="24"/>
        <v>0.39434016399999999</v>
      </c>
      <c r="I147" s="80">
        <f t="shared" si="25"/>
        <v>0.78308069767120003</v>
      </c>
      <c r="J147" s="80">
        <f t="shared" si="26"/>
        <v>1.5550416494354691</v>
      </c>
      <c r="K147" s="80">
        <f t="shared" si="27"/>
        <v>-1.2507005276918644E-2</v>
      </c>
      <c r="L147" s="80">
        <f t="shared" si="28"/>
        <v>-2.4836411078905045E-2</v>
      </c>
      <c r="M147" s="80">
        <f t="shared" ca="1" si="29"/>
        <v>-6.0399972532405075E-2</v>
      </c>
      <c r="N147" s="80">
        <f t="shared" ca="1" si="30"/>
        <v>6.6678987182928084E-7</v>
      </c>
      <c r="O147" s="45">
        <f t="shared" ca="1" si="31"/>
        <v>108936.65781468667</v>
      </c>
      <c r="P147" s="80">
        <f t="shared" ca="1" si="32"/>
        <v>24252554.517170459</v>
      </c>
      <c r="Q147" s="80">
        <f t="shared" ca="1" si="33"/>
        <v>1919003.3187913168</v>
      </c>
      <c r="R147" s="58">
        <f t="shared" ca="1" si="34"/>
        <v>-2.5822274722209909E-3</v>
      </c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</row>
    <row r="148" spans="1:35">
      <c r="A148" s="87">
        <v>19882</v>
      </c>
      <c r="B148" s="87">
        <v>-6.4083800003572833E-2</v>
      </c>
      <c r="C148" s="87">
        <v>1</v>
      </c>
      <c r="D148" s="88">
        <f t="shared" si="20"/>
        <v>1.9882</v>
      </c>
      <c r="E148" s="88">
        <f t="shared" si="21"/>
        <v>-6.4083800003572833E-2</v>
      </c>
      <c r="F148" s="80">
        <f t="shared" si="22"/>
        <v>1.9882</v>
      </c>
      <c r="G148" s="80">
        <f t="shared" si="23"/>
        <v>-6.4083800003572833E-2</v>
      </c>
      <c r="H148" s="80">
        <f t="shared" si="24"/>
        <v>3.9529392400000001</v>
      </c>
      <c r="I148" s="80">
        <f t="shared" si="25"/>
        <v>7.8592337969679997</v>
      </c>
      <c r="J148" s="80">
        <f t="shared" si="26"/>
        <v>15.625728635131777</v>
      </c>
      <c r="K148" s="80">
        <f t="shared" si="27"/>
        <v>-0.1274114111671035</v>
      </c>
      <c r="L148" s="80">
        <f t="shared" si="28"/>
        <v>-0.25331936768243518</v>
      </c>
      <c r="M148" s="80">
        <f t="shared" ca="1" si="29"/>
        <v>-6.0520609908239632E-2</v>
      </c>
      <c r="N148" s="80">
        <f t="shared" ca="1" si="30"/>
        <v>1.2696323655480622E-5</v>
      </c>
      <c r="O148" s="45">
        <f t="shared" ca="1" si="31"/>
        <v>11230170.629710304</v>
      </c>
      <c r="P148" s="80">
        <f t="shared" ca="1" si="32"/>
        <v>2417835129.5929561</v>
      </c>
      <c r="Q148" s="80">
        <f t="shared" ca="1" si="33"/>
        <v>190593093.59535363</v>
      </c>
      <c r="R148" s="58">
        <f t="shared" ca="1" si="34"/>
        <v>-3.5631900953332005E-3</v>
      </c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</row>
    <row r="149" spans="1:35">
      <c r="A149" s="87">
        <v>21087</v>
      </c>
      <c r="B149" s="87">
        <v>-7.4143300000287127E-2</v>
      </c>
      <c r="C149" s="87">
        <v>1</v>
      </c>
      <c r="D149" s="88">
        <f t="shared" ref="D149:D212" si="35">A149/A$18</f>
        <v>2.1086999999999998</v>
      </c>
      <c r="E149" s="88">
        <f t="shared" ref="E149:E212" si="36">B149/B$18</f>
        <v>-7.4143300000287127E-2</v>
      </c>
      <c r="F149" s="80">
        <f t="shared" ref="F149:F212" si="37">$C149*D149</f>
        <v>2.1086999999999998</v>
      </c>
      <c r="G149" s="80">
        <f t="shared" ref="G149:G212" si="38">$C149*E149</f>
        <v>-7.4143300000287127E-2</v>
      </c>
      <c r="H149" s="80">
        <f t="shared" ref="H149:H212" si="39">C149*D149*D149</f>
        <v>4.4466156899999989</v>
      </c>
      <c r="I149" s="80">
        <f t="shared" ref="I149:I212" si="40">C149*D149*D149*D149</f>
        <v>9.3765785055029962</v>
      </c>
      <c r="J149" s="80">
        <f t="shared" ref="J149:J212" si="41">C149*D149*D149*D149*D149</f>
        <v>19.772391094554166</v>
      </c>
      <c r="K149" s="80">
        <f t="shared" ref="K149:K212" si="42">C149*E149*D149</f>
        <v>-0.15634597671060546</v>
      </c>
      <c r="L149" s="80">
        <f t="shared" ref="L149:L212" si="43">C149*E149*D149*D149</f>
        <v>-0.32968676108965372</v>
      </c>
      <c r="M149" s="80">
        <f t="shared" ref="M149:M212" ca="1" si="44">+E$4+E$5*D149+E$6*D149^2</f>
        <v>-6.6719236355201605E-2</v>
      </c>
      <c r="N149" s="80">
        <f t="shared" ref="N149:N212" ca="1" si="45">C149*(M149-E149)^2</f>
        <v>5.5116721006280517E-5</v>
      </c>
      <c r="O149" s="45">
        <f t="shared" ref="O149:O212" ca="1" si="46">(C149*O$1-O$2*F149+O$3*H149)^2</f>
        <v>31477223.6709323</v>
      </c>
      <c r="P149" s="80">
        <f t="shared" ref="P149:P212" ca="1" si="47">(-C149*O$2+O$4*F149-O$5*H149)^2</f>
        <v>1989666385.4506922</v>
      </c>
      <c r="Q149" s="80">
        <f t="shared" ref="Q149:Q212" ca="1" si="48">+(C149*O$3-F149*O$5+H149*O$6)^2</f>
        <v>124607346.65528087</v>
      </c>
      <c r="R149" s="58">
        <f t="shared" ref="R149:R212" ca="1" si="49">+E149-M149</f>
        <v>-7.4240636450855213E-3</v>
      </c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</row>
    <row r="150" spans="1:35">
      <c r="A150" s="87">
        <v>21351</v>
      </c>
      <c r="B150" s="87">
        <v>-7.366090000141412E-2</v>
      </c>
      <c r="C150" s="87">
        <v>1</v>
      </c>
      <c r="D150" s="88">
        <f t="shared" si="35"/>
        <v>2.1351</v>
      </c>
      <c r="E150" s="88">
        <f t="shared" si="36"/>
        <v>-7.366090000141412E-2</v>
      </c>
      <c r="F150" s="80">
        <f t="shared" si="37"/>
        <v>2.1351</v>
      </c>
      <c r="G150" s="80">
        <f t="shared" si="38"/>
        <v>-7.366090000141412E-2</v>
      </c>
      <c r="H150" s="80">
        <f t="shared" si="39"/>
        <v>4.5586520100000003</v>
      </c>
      <c r="I150" s="80">
        <f t="shared" si="40"/>
        <v>9.7331779065510009</v>
      </c>
      <c r="J150" s="80">
        <f t="shared" si="41"/>
        <v>20.781308148277041</v>
      </c>
      <c r="K150" s="80">
        <f t="shared" si="42"/>
        <v>-0.15727338759301929</v>
      </c>
      <c r="L150" s="80">
        <f t="shared" si="43"/>
        <v>-0.33579440984985548</v>
      </c>
      <c r="M150" s="80">
        <f t="shared" ca="1" si="44"/>
        <v>-6.8114363069912282E-2</v>
      </c>
      <c r="N150" s="80">
        <f t="shared" ca="1" si="45"/>
        <v>3.0764071932513832E-5</v>
      </c>
      <c r="O150" s="45">
        <f t="shared" ca="1" si="46"/>
        <v>36384272.567576848</v>
      </c>
      <c r="P150" s="80">
        <f t="shared" ca="1" si="47"/>
        <v>1883648882.3571212</v>
      </c>
      <c r="Q150" s="80">
        <f t="shared" ca="1" si="48"/>
        <v>110525880.1960405</v>
      </c>
      <c r="R150" s="58">
        <f t="shared" ca="1" si="49"/>
        <v>-5.5465369315018387E-3</v>
      </c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</row>
    <row r="151" spans="1:35">
      <c r="A151" s="87">
        <v>21374.5</v>
      </c>
      <c r="B151" s="87">
        <v>-7.2364550003840122E-2</v>
      </c>
      <c r="C151" s="87">
        <v>1</v>
      </c>
      <c r="D151" s="88">
        <f t="shared" si="35"/>
        <v>2.1374499999999999</v>
      </c>
      <c r="E151" s="88">
        <f t="shared" si="36"/>
        <v>-7.2364550003840122E-2</v>
      </c>
      <c r="F151" s="80">
        <f t="shared" si="37"/>
        <v>2.1374499999999999</v>
      </c>
      <c r="G151" s="80">
        <f t="shared" si="38"/>
        <v>-7.2364550003840122E-2</v>
      </c>
      <c r="H151" s="80">
        <f t="shared" si="39"/>
        <v>4.5686925024999994</v>
      </c>
      <c r="I151" s="80">
        <f t="shared" si="40"/>
        <v>9.7653517894686228</v>
      </c>
      <c r="J151" s="80">
        <f t="shared" si="41"/>
        <v>20.872951182399706</v>
      </c>
      <c r="K151" s="80">
        <f t="shared" si="42"/>
        <v>-0.15467560740570807</v>
      </c>
      <c r="L151" s="80">
        <f t="shared" si="43"/>
        <v>-0.33061137704933069</v>
      </c>
      <c r="M151" s="80">
        <f t="shared" ca="1" si="44"/>
        <v>-6.8239196595565071E-2</v>
      </c>
      <c r="N151" s="80">
        <f t="shared" ca="1" si="45"/>
        <v>1.7018540743166578E-5</v>
      </c>
      <c r="O151" s="45">
        <f t="shared" ca="1" si="46"/>
        <v>36822752.216655627</v>
      </c>
      <c r="P151" s="80">
        <f t="shared" ca="1" si="47"/>
        <v>1874044163.9340768</v>
      </c>
      <c r="Q151" s="80">
        <f t="shared" ca="1" si="48"/>
        <v>109287596.07396117</v>
      </c>
      <c r="R151" s="58">
        <f t="shared" ca="1" si="49"/>
        <v>-4.1253534082750509E-3</v>
      </c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</row>
    <row r="152" spans="1:35">
      <c r="A152" s="87">
        <v>21379</v>
      </c>
      <c r="B152" s="87">
        <v>-7.6446099999884609E-2</v>
      </c>
      <c r="C152" s="87">
        <v>1</v>
      </c>
      <c r="D152" s="88">
        <f t="shared" si="35"/>
        <v>2.1379000000000001</v>
      </c>
      <c r="E152" s="88">
        <f t="shared" si="36"/>
        <v>-7.6446099999884609E-2</v>
      </c>
      <c r="F152" s="80">
        <f t="shared" si="37"/>
        <v>2.1379000000000001</v>
      </c>
      <c r="G152" s="80">
        <f t="shared" si="38"/>
        <v>-7.6446099999884609E-2</v>
      </c>
      <c r="H152" s="80">
        <f t="shared" si="39"/>
        <v>4.5706164100000004</v>
      </c>
      <c r="I152" s="80">
        <f t="shared" si="40"/>
        <v>9.7715208229390011</v>
      </c>
      <c r="J152" s="80">
        <f t="shared" si="41"/>
        <v>20.89053436736129</v>
      </c>
      <c r="K152" s="80">
        <f t="shared" si="42"/>
        <v>-0.16343411718975331</v>
      </c>
      <c r="L152" s="80">
        <f t="shared" si="43"/>
        <v>-0.34940579913997361</v>
      </c>
      <c r="M152" s="80">
        <f t="shared" ca="1" si="44"/>
        <v>-6.8263112937269887E-2</v>
      </c>
      <c r="N152" s="80">
        <f t="shared" ca="1" si="45"/>
        <v>6.6961277266919912E-5</v>
      </c>
      <c r="O152" s="45">
        <f t="shared" ca="1" si="46"/>
        <v>36906725.848132282</v>
      </c>
      <c r="P152" s="80">
        <f t="shared" ca="1" si="47"/>
        <v>1872202017.888006</v>
      </c>
      <c r="Q152" s="80">
        <f t="shared" ca="1" si="48"/>
        <v>109050794.29708962</v>
      </c>
      <c r="R152" s="58">
        <f t="shared" ca="1" si="49"/>
        <v>-8.1829870626147216E-3</v>
      </c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</row>
    <row r="153" spans="1:35">
      <c r="A153" s="87">
        <v>21567</v>
      </c>
      <c r="B153" s="87">
        <v>-7.4275300001318101E-2</v>
      </c>
      <c r="C153" s="87">
        <v>1</v>
      </c>
      <c r="D153" s="88">
        <f t="shared" si="35"/>
        <v>2.1566999999999998</v>
      </c>
      <c r="E153" s="88">
        <f t="shared" si="36"/>
        <v>-7.4275300001318101E-2</v>
      </c>
      <c r="F153" s="80">
        <f t="shared" si="37"/>
        <v>2.1566999999999998</v>
      </c>
      <c r="G153" s="80">
        <f t="shared" si="38"/>
        <v>-7.4275300001318101E-2</v>
      </c>
      <c r="H153" s="80">
        <f t="shared" si="39"/>
        <v>4.6513548899999995</v>
      </c>
      <c r="I153" s="80">
        <f t="shared" si="40"/>
        <v>10.031577091262998</v>
      </c>
      <c r="J153" s="80">
        <f t="shared" si="41"/>
        <v>21.635102312726904</v>
      </c>
      <c r="K153" s="80">
        <f t="shared" si="42"/>
        <v>-0.16018953951284273</v>
      </c>
      <c r="L153" s="80">
        <f t="shared" si="43"/>
        <v>-0.34548077986734788</v>
      </c>
      <c r="M153" s="80">
        <f t="shared" ca="1" si="44"/>
        <v>-6.926574544724555E-2</v>
      </c>
      <c r="N153" s="80">
        <f t="shared" ca="1" si="45"/>
        <v>2.5095636830229036E-5</v>
      </c>
      <c r="O153" s="45">
        <f t="shared" ca="1" si="46"/>
        <v>40413162.455260195</v>
      </c>
      <c r="P153" s="80">
        <f t="shared" ca="1" si="47"/>
        <v>1794434797.5991454</v>
      </c>
      <c r="Q153" s="80">
        <f t="shared" ca="1" si="48"/>
        <v>99255850.055842265</v>
      </c>
      <c r="R153" s="58">
        <f t="shared" ca="1" si="49"/>
        <v>-5.0095545540725511E-3</v>
      </c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</row>
    <row r="154" spans="1:35">
      <c r="A154" s="87">
        <v>22105</v>
      </c>
      <c r="B154" s="87">
        <v>-7.6469499996164814E-2</v>
      </c>
      <c r="C154" s="87">
        <v>1</v>
      </c>
      <c r="D154" s="88">
        <f t="shared" si="35"/>
        <v>2.2105000000000001</v>
      </c>
      <c r="E154" s="88">
        <f t="shared" si="36"/>
        <v>-7.6469499996164814E-2</v>
      </c>
      <c r="F154" s="80">
        <f t="shared" si="37"/>
        <v>2.2105000000000001</v>
      </c>
      <c r="G154" s="80">
        <f t="shared" si="38"/>
        <v>-7.6469499996164814E-2</v>
      </c>
      <c r="H154" s="80">
        <f t="shared" si="39"/>
        <v>4.8863102500000002</v>
      </c>
      <c r="I154" s="80">
        <f t="shared" si="40"/>
        <v>10.801188807625001</v>
      </c>
      <c r="J154" s="80">
        <f t="shared" si="41"/>
        <v>23.876027859255068</v>
      </c>
      <c r="K154" s="80">
        <f t="shared" si="42"/>
        <v>-0.16903582974152234</v>
      </c>
      <c r="L154" s="80">
        <f t="shared" si="43"/>
        <v>-0.37365370164363515</v>
      </c>
      <c r="M154" s="80">
        <f t="shared" ca="1" si="44"/>
        <v>-7.2172333518141646E-2</v>
      </c>
      <c r="N154" s="80">
        <f t="shared" ca="1" si="45"/>
        <v>1.8465639739846035E-5</v>
      </c>
      <c r="O154" s="45">
        <f t="shared" ca="1" si="46"/>
        <v>50271370.581069604</v>
      </c>
      <c r="P154" s="80">
        <f t="shared" ca="1" si="47"/>
        <v>1564679137.7047544</v>
      </c>
      <c r="Q154" s="80">
        <f t="shared" ca="1" si="48"/>
        <v>72554922.925988436</v>
      </c>
      <c r="R154" s="58">
        <f t="shared" ca="1" si="49"/>
        <v>-4.2971664780231678E-3</v>
      </c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</row>
    <row r="155" spans="1:35">
      <c r="A155" s="87">
        <v>22113.5</v>
      </c>
      <c r="B155" s="87">
        <v>-7.3434649995760992E-2</v>
      </c>
      <c r="C155" s="87">
        <v>1</v>
      </c>
      <c r="D155" s="88">
        <f t="shared" si="35"/>
        <v>2.2113499999999999</v>
      </c>
      <c r="E155" s="88">
        <f t="shared" si="36"/>
        <v>-7.3434649995760992E-2</v>
      </c>
      <c r="F155" s="80">
        <f t="shared" si="37"/>
        <v>2.2113499999999999</v>
      </c>
      <c r="G155" s="80">
        <f t="shared" si="38"/>
        <v>-7.3434649995760992E-2</v>
      </c>
      <c r="H155" s="80">
        <f t="shared" si="39"/>
        <v>4.8900688225</v>
      </c>
      <c r="I155" s="80">
        <f t="shared" si="40"/>
        <v>10.813653690635375</v>
      </c>
      <c r="J155" s="80">
        <f t="shared" si="41"/>
        <v>23.912773088786537</v>
      </c>
      <c r="K155" s="80">
        <f t="shared" si="42"/>
        <v>-0.16238971326812607</v>
      </c>
      <c r="L155" s="80">
        <f t="shared" si="43"/>
        <v>-0.35910049243547054</v>
      </c>
      <c r="M155" s="80">
        <f t="shared" ca="1" si="44"/>
        <v>-7.2218699680468817E-2</v>
      </c>
      <c r="N155" s="80">
        <f t="shared" ca="1" si="45"/>
        <v>1.478535169259139E-6</v>
      </c>
      <c r="O155" s="45">
        <f t="shared" ca="1" si="46"/>
        <v>50423243.380161114</v>
      </c>
      <c r="P155" s="80">
        <f t="shared" ca="1" si="47"/>
        <v>1560982006.7214024</v>
      </c>
      <c r="Q155" s="80">
        <f t="shared" ca="1" si="48"/>
        <v>72152194.84468244</v>
      </c>
      <c r="R155" s="58">
        <f t="shared" ca="1" si="49"/>
        <v>-1.2159503152921747E-3</v>
      </c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</row>
    <row r="156" spans="1:35">
      <c r="A156" s="87">
        <v>22117</v>
      </c>
      <c r="B156" s="87">
        <v>-7.5220300001092255E-2</v>
      </c>
      <c r="C156" s="87">
        <v>1</v>
      </c>
      <c r="D156" s="88">
        <f t="shared" si="35"/>
        <v>2.2117</v>
      </c>
      <c r="E156" s="88">
        <f t="shared" si="36"/>
        <v>-7.5220300001092255E-2</v>
      </c>
      <c r="F156" s="80">
        <f t="shared" si="37"/>
        <v>2.2117</v>
      </c>
      <c r="G156" s="80">
        <f t="shared" si="38"/>
        <v>-7.5220300001092255E-2</v>
      </c>
      <c r="H156" s="80">
        <f t="shared" si="39"/>
        <v>4.8916168899999999</v>
      </c>
      <c r="I156" s="80">
        <f t="shared" si="40"/>
        <v>10.818789075612999</v>
      </c>
      <c r="J156" s="80">
        <f t="shared" si="41"/>
        <v>23.92791579853327</v>
      </c>
      <c r="K156" s="80">
        <f t="shared" si="42"/>
        <v>-0.16636473751241573</v>
      </c>
      <c r="L156" s="80">
        <f t="shared" si="43"/>
        <v>-0.36794888995620989</v>
      </c>
      <c r="M156" s="80">
        <f t="shared" ca="1" si="44"/>
        <v>-7.2237795646181865E-2</v>
      </c>
      <c r="N156" s="80">
        <f t="shared" ca="1" si="45"/>
        <v>8.89533222705944E-6</v>
      </c>
      <c r="O156" s="45">
        <f t="shared" ca="1" si="46"/>
        <v>50485732.693087123</v>
      </c>
      <c r="P156" s="80">
        <f t="shared" ca="1" si="47"/>
        <v>1559459181.909976</v>
      </c>
      <c r="Q156" s="80">
        <f t="shared" ca="1" si="48"/>
        <v>71986561.59547554</v>
      </c>
      <c r="R156" s="58">
        <f t="shared" ca="1" si="49"/>
        <v>-2.9825043549103897E-3</v>
      </c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</row>
    <row r="157" spans="1:35">
      <c r="A157" s="87">
        <v>22120</v>
      </c>
      <c r="B157" s="87">
        <v>-7.3107999996864237E-2</v>
      </c>
      <c r="C157" s="87">
        <v>1</v>
      </c>
      <c r="D157" s="88">
        <f t="shared" si="35"/>
        <v>2.2120000000000002</v>
      </c>
      <c r="E157" s="88">
        <f t="shared" si="36"/>
        <v>-7.3107999996864237E-2</v>
      </c>
      <c r="F157" s="80">
        <f t="shared" si="37"/>
        <v>2.2120000000000002</v>
      </c>
      <c r="G157" s="80">
        <f t="shared" si="38"/>
        <v>-7.3107999996864237E-2</v>
      </c>
      <c r="H157" s="80">
        <f t="shared" si="39"/>
        <v>4.8929440000000008</v>
      </c>
      <c r="I157" s="80">
        <f t="shared" si="40"/>
        <v>10.823192128000002</v>
      </c>
      <c r="J157" s="80">
        <f t="shared" si="41"/>
        <v>23.940900987136008</v>
      </c>
      <c r="K157" s="80">
        <f t="shared" si="42"/>
        <v>-0.16171489599306371</v>
      </c>
      <c r="L157" s="80">
        <f t="shared" si="43"/>
        <v>-0.35771334993665699</v>
      </c>
      <c r="M157" s="80">
        <f t="shared" ca="1" si="44"/>
        <v>-7.2254165481605695E-2</v>
      </c>
      <c r="N157" s="80">
        <f t="shared" ca="1" si="45"/>
        <v>7.2903337944678922E-7</v>
      </c>
      <c r="O157" s="45">
        <f t="shared" ca="1" si="46"/>
        <v>50539273.211480439</v>
      </c>
      <c r="P157" s="80">
        <f t="shared" ca="1" si="47"/>
        <v>1558153683.8447647</v>
      </c>
      <c r="Q157" s="80">
        <f t="shared" ca="1" si="48"/>
        <v>71844681.517723277</v>
      </c>
      <c r="R157" s="58">
        <f t="shared" ca="1" si="49"/>
        <v>-8.5383451525854193E-4</v>
      </c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</row>
    <row r="158" spans="1:35">
      <c r="A158" s="87">
        <v>22922</v>
      </c>
      <c r="B158" s="87">
        <v>-8.301979999669129E-2</v>
      </c>
      <c r="C158" s="87">
        <v>1</v>
      </c>
      <c r="D158" s="88">
        <f t="shared" si="35"/>
        <v>2.2921999999999998</v>
      </c>
      <c r="E158" s="88">
        <f t="shared" si="36"/>
        <v>-8.301979999669129E-2</v>
      </c>
      <c r="F158" s="80">
        <f t="shared" si="37"/>
        <v>2.2921999999999998</v>
      </c>
      <c r="G158" s="80">
        <f t="shared" si="38"/>
        <v>-8.301979999669129E-2</v>
      </c>
      <c r="H158" s="80">
        <f t="shared" si="39"/>
        <v>5.2541808399999992</v>
      </c>
      <c r="I158" s="80">
        <f t="shared" si="40"/>
        <v>12.043633321447997</v>
      </c>
      <c r="J158" s="80">
        <f t="shared" si="41"/>
        <v>27.606416299423095</v>
      </c>
      <c r="K158" s="80">
        <f t="shared" si="42"/>
        <v>-0.19029798555241575</v>
      </c>
      <c r="L158" s="80">
        <f t="shared" si="43"/>
        <v>-0.43620104248324737</v>
      </c>
      <c r="M158" s="80">
        <f t="shared" ca="1" si="44"/>
        <v>-7.669210875059386E-2</v>
      </c>
      <c r="N158" s="80">
        <f t="shared" ca="1" si="45"/>
        <v>4.0039676505938055E-5</v>
      </c>
      <c r="O158" s="45">
        <f t="shared" ca="1" si="46"/>
        <v>63898883.691649824</v>
      </c>
      <c r="P158" s="80">
        <f t="shared" ca="1" si="47"/>
        <v>1205025242.7493408</v>
      </c>
      <c r="Q158" s="80">
        <f t="shared" ca="1" si="48"/>
        <v>37481524.692972079</v>
      </c>
      <c r="R158" s="58">
        <f t="shared" ca="1" si="49"/>
        <v>-6.3276912460974305E-3</v>
      </c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</row>
    <row r="159" spans="1:35">
      <c r="A159" s="87">
        <v>22922</v>
      </c>
      <c r="B159" s="87">
        <v>-8.2969800001592375E-2</v>
      </c>
      <c r="C159" s="87">
        <v>1</v>
      </c>
      <c r="D159" s="88">
        <f t="shared" si="35"/>
        <v>2.2921999999999998</v>
      </c>
      <c r="E159" s="88">
        <f t="shared" si="36"/>
        <v>-8.2969800001592375E-2</v>
      </c>
      <c r="F159" s="80">
        <f t="shared" si="37"/>
        <v>2.2921999999999998</v>
      </c>
      <c r="G159" s="80">
        <f t="shared" si="38"/>
        <v>-8.2969800001592375E-2</v>
      </c>
      <c r="H159" s="80">
        <f t="shared" si="39"/>
        <v>5.2541808399999992</v>
      </c>
      <c r="I159" s="80">
        <f t="shared" si="40"/>
        <v>12.043633321447997</v>
      </c>
      <c r="J159" s="80">
        <f t="shared" si="41"/>
        <v>27.606416299423095</v>
      </c>
      <c r="K159" s="80">
        <f t="shared" si="42"/>
        <v>-0.19018337556365003</v>
      </c>
      <c r="L159" s="80">
        <f t="shared" si="43"/>
        <v>-0.43593833346699856</v>
      </c>
      <c r="M159" s="80">
        <f t="shared" ca="1" si="44"/>
        <v>-7.669210875059386E-2</v>
      </c>
      <c r="N159" s="80">
        <f t="shared" ca="1" si="45"/>
        <v>3.9409407442863304E-5</v>
      </c>
      <c r="O159" s="45">
        <f t="shared" ca="1" si="46"/>
        <v>63898883.691649824</v>
      </c>
      <c r="P159" s="80">
        <f t="shared" ca="1" si="47"/>
        <v>1205025242.7493408</v>
      </c>
      <c r="Q159" s="80">
        <f t="shared" ca="1" si="48"/>
        <v>37481524.692972079</v>
      </c>
      <c r="R159" s="58">
        <f t="shared" ca="1" si="49"/>
        <v>-6.2776912509985155E-3</v>
      </c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</row>
    <row r="160" spans="1:35">
      <c r="A160" s="87">
        <v>22922</v>
      </c>
      <c r="B160" s="87">
        <v>-8.2659799998509698E-2</v>
      </c>
      <c r="C160" s="87">
        <v>1</v>
      </c>
      <c r="D160" s="88">
        <f t="shared" si="35"/>
        <v>2.2921999999999998</v>
      </c>
      <c r="E160" s="88">
        <f t="shared" si="36"/>
        <v>-8.2659799998509698E-2</v>
      </c>
      <c r="F160" s="80">
        <f t="shared" si="37"/>
        <v>2.2921999999999998</v>
      </c>
      <c r="G160" s="80">
        <f t="shared" si="38"/>
        <v>-8.2659799998509698E-2</v>
      </c>
      <c r="H160" s="80">
        <f t="shared" si="39"/>
        <v>5.2541808399999992</v>
      </c>
      <c r="I160" s="80">
        <f t="shared" si="40"/>
        <v>12.043633321447997</v>
      </c>
      <c r="J160" s="80">
        <f t="shared" si="41"/>
        <v>27.606416299423095</v>
      </c>
      <c r="K160" s="80">
        <f t="shared" si="42"/>
        <v>-0.18947279355658392</v>
      </c>
      <c r="L160" s="80">
        <f t="shared" si="43"/>
        <v>-0.43430953739040162</v>
      </c>
      <c r="M160" s="80">
        <f t="shared" ca="1" si="44"/>
        <v>-7.669210875059386E-2</v>
      </c>
      <c r="N160" s="80">
        <f t="shared" ca="1" si="45"/>
        <v>3.5613338830451292E-5</v>
      </c>
      <c r="O160" s="45">
        <f t="shared" ca="1" si="46"/>
        <v>63898883.691649824</v>
      </c>
      <c r="P160" s="80">
        <f t="shared" ca="1" si="47"/>
        <v>1205025242.7493408</v>
      </c>
      <c r="Q160" s="80">
        <f t="shared" ca="1" si="48"/>
        <v>37481524.692972079</v>
      </c>
      <c r="R160" s="58">
        <f t="shared" ca="1" si="49"/>
        <v>-5.9676912479158378E-3</v>
      </c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</row>
    <row r="161" spans="1:35">
      <c r="A161" s="87">
        <v>22922</v>
      </c>
      <c r="B161" s="87">
        <v>-8.2619799999520183E-2</v>
      </c>
      <c r="C161" s="87">
        <v>1</v>
      </c>
      <c r="D161" s="88">
        <f t="shared" si="35"/>
        <v>2.2921999999999998</v>
      </c>
      <c r="E161" s="88">
        <f t="shared" si="36"/>
        <v>-8.2619799999520183E-2</v>
      </c>
      <c r="F161" s="80">
        <f t="shared" si="37"/>
        <v>2.2921999999999998</v>
      </c>
      <c r="G161" s="80">
        <f t="shared" si="38"/>
        <v>-8.2619799999520183E-2</v>
      </c>
      <c r="H161" s="80">
        <f t="shared" si="39"/>
        <v>5.2541808399999992</v>
      </c>
      <c r="I161" s="80">
        <f t="shared" si="40"/>
        <v>12.043633321447997</v>
      </c>
      <c r="J161" s="80">
        <f t="shared" si="41"/>
        <v>27.606416299423095</v>
      </c>
      <c r="K161" s="80">
        <f t="shared" si="42"/>
        <v>-0.18938110555890014</v>
      </c>
      <c r="L161" s="80">
        <f t="shared" si="43"/>
        <v>-0.43409937016211086</v>
      </c>
      <c r="M161" s="80">
        <f t="shared" ca="1" si="44"/>
        <v>-7.669210875059386E-2</v>
      </c>
      <c r="N161" s="80">
        <f t="shared" ca="1" si="45"/>
        <v>3.5137523542597708E-5</v>
      </c>
      <c r="O161" s="45">
        <f t="shared" ca="1" si="46"/>
        <v>63898883.691649824</v>
      </c>
      <c r="P161" s="80">
        <f t="shared" ca="1" si="47"/>
        <v>1205025242.7493408</v>
      </c>
      <c r="Q161" s="80">
        <f t="shared" ca="1" si="48"/>
        <v>37481524.692972079</v>
      </c>
      <c r="R161" s="58">
        <f t="shared" ca="1" si="49"/>
        <v>-5.9276912489263228E-3</v>
      </c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</row>
    <row r="162" spans="1:35">
      <c r="A162" s="87">
        <v>23596.5</v>
      </c>
      <c r="B162" s="87">
        <v>-8.3154350002587307E-2</v>
      </c>
      <c r="C162" s="87">
        <v>1</v>
      </c>
      <c r="D162" s="88">
        <f t="shared" si="35"/>
        <v>2.3596499999999998</v>
      </c>
      <c r="E162" s="88">
        <f t="shared" si="36"/>
        <v>-8.3154350002587307E-2</v>
      </c>
      <c r="F162" s="80">
        <f t="shared" si="37"/>
        <v>2.3596499999999998</v>
      </c>
      <c r="G162" s="80">
        <f t="shared" si="38"/>
        <v>-8.3154350002587307E-2</v>
      </c>
      <c r="H162" s="80">
        <f t="shared" si="39"/>
        <v>5.5679481224999989</v>
      </c>
      <c r="I162" s="80">
        <f t="shared" si="40"/>
        <v>13.138408787257122</v>
      </c>
      <c r="J162" s="80">
        <f t="shared" si="41"/>
        <v>31.002046294851265</v>
      </c>
      <c r="K162" s="80">
        <f t="shared" si="42"/>
        <v>-0.19621516198360511</v>
      </c>
      <c r="L162" s="80">
        <f t="shared" si="43"/>
        <v>-0.46299910697461377</v>
      </c>
      <c r="M162" s="80">
        <f t="shared" ca="1" si="44"/>
        <v>-8.0519757900825217E-2</v>
      </c>
      <c r="N162" s="80">
        <f t="shared" ca="1" si="45"/>
        <v>6.9410755426671866E-6</v>
      </c>
      <c r="O162" s="45">
        <f t="shared" ca="1" si="46"/>
        <v>73083185.089174002</v>
      </c>
      <c r="P162" s="80">
        <f t="shared" ca="1" si="47"/>
        <v>911163037.81765115</v>
      </c>
      <c r="Q162" s="80">
        <f t="shared" ca="1" si="48"/>
        <v>15690545.534277884</v>
      </c>
      <c r="R162" s="58">
        <f t="shared" ca="1" si="49"/>
        <v>-2.6345921017620899E-3</v>
      </c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</row>
    <row r="163" spans="1:35">
      <c r="A163" s="87">
        <v>23615.5</v>
      </c>
      <c r="B163" s="87">
        <v>-8.7476449996756855E-2</v>
      </c>
      <c r="C163" s="87">
        <v>1</v>
      </c>
      <c r="D163" s="88">
        <f t="shared" si="35"/>
        <v>2.3615499999999998</v>
      </c>
      <c r="E163" s="88">
        <f t="shared" si="36"/>
        <v>-8.7476449996756855E-2</v>
      </c>
      <c r="F163" s="80">
        <f t="shared" si="37"/>
        <v>2.3615499999999998</v>
      </c>
      <c r="G163" s="80">
        <f t="shared" si="38"/>
        <v>-8.7476449996756855E-2</v>
      </c>
      <c r="H163" s="80">
        <f t="shared" si="39"/>
        <v>5.5769184024999987</v>
      </c>
      <c r="I163" s="80">
        <f t="shared" si="40"/>
        <v>13.170171653423871</v>
      </c>
      <c r="J163" s="80">
        <f t="shared" si="41"/>
        <v>31.102018868143141</v>
      </c>
      <c r="K163" s="80">
        <f t="shared" si="42"/>
        <v>-0.20658001048984115</v>
      </c>
      <c r="L163" s="80">
        <f t="shared" si="43"/>
        <v>-0.48784902377228434</v>
      </c>
      <c r="M163" s="80">
        <f t="shared" ca="1" si="44"/>
        <v>-8.0628839091012539E-2</v>
      </c>
      <c r="N163" s="80">
        <f t="shared" ca="1" si="45"/>
        <v>4.6889775116468505E-5</v>
      </c>
      <c r="O163" s="45">
        <f t="shared" ca="1" si="46"/>
        <v>73308053.027281433</v>
      </c>
      <c r="P163" s="80">
        <f t="shared" ca="1" si="47"/>
        <v>903061718.04586959</v>
      </c>
      <c r="Q163" s="80">
        <f t="shared" ca="1" si="48"/>
        <v>15193263.01463135</v>
      </c>
      <c r="R163" s="58">
        <f t="shared" ca="1" si="49"/>
        <v>-6.8476109057443169E-3</v>
      </c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</row>
    <row r="164" spans="1:35">
      <c r="A164" s="87">
        <v>23617</v>
      </c>
      <c r="B164" s="87">
        <v>-8.1470299999637064E-2</v>
      </c>
      <c r="C164" s="87">
        <v>1</v>
      </c>
      <c r="D164" s="88">
        <f t="shared" si="35"/>
        <v>2.3616999999999999</v>
      </c>
      <c r="E164" s="88">
        <f t="shared" si="36"/>
        <v>-8.1470299999637064E-2</v>
      </c>
      <c r="F164" s="80">
        <f t="shared" si="37"/>
        <v>2.3616999999999999</v>
      </c>
      <c r="G164" s="80">
        <f t="shared" si="38"/>
        <v>-8.1470299999637064E-2</v>
      </c>
      <c r="H164" s="80">
        <f t="shared" si="39"/>
        <v>5.5776268899999994</v>
      </c>
      <c r="I164" s="80">
        <f t="shared" si="40"/>
        <v>13.172681426112998</v>
      </c>
      <c r="J164" s="80">
        <f t="shared" si="41"/>
        <v>31.109921724051066</v>
      </c>
      <c r="K164" s="80">
        <f t="shared" si="42"/>
        <v>-0.19240840750914284</v>
      </c>
      <c r="L164" s="80">
        <f t="shared" si="43"/>
        <v>-0.45441093601434263</v>
      </c>
      <c r="M164" s="80">
        <f t="shared" ca="1" si="44"/>
        <v>-8.0637453704588136E-2</v>
      </c>
      <c r="N164" s="80">
        <f t="shared" ca="1" si="45"/>
        <v>6.9363295117672592E-7</v>
      </c>
      <c r="O164" s="45">
        <f t="shared" ca="1" si="46"/>
        <v>73325720.655565515</v>
      </c>
      <c r="P164" s="80">
        <f t="shared" ca="1" si="47"/>
        <v>902422707.46523976</v>
      </c>
      <c r="Q164" s="80">
        <f t="shared" ca="1" si="48"/>
        <v>15154301.306230959</v>
      </c>
      <c r="R164" s="58">
        <f t="shared" ca="1" si="49"/>
        <v>-8.3284629504892793E-4</v>
      </c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</row>
    <row r="165" spans="1:35">
      <c r="A165" s="87">
        <v>23637.5</v>
      </c>
      <c r="B165" s="87">
        <v>-8.368625000002794E-2</v>
      </c>
      <c r="C165" s="87">
        <v>1</v>
      </c>
      <c r="D165" s="88">
        <f t="shared" si="35"/>
        <v>2.36375</v>
      </c>
      <c r="E165" s="88">
        <f t="shared" si="36"/>
        <v>-8.368625000002794E-2</v>
      </c>
      <c r="F165" s="80">
        <f t="shared" si="37"/>
        <v>2.36375</v>
      </c>
      <c r="G165" s="80">
        <f t="shared" si="38"/>
        <v>-8.368625000002794E-2</v>
      </c>
      <c r="H165" s="80">
        <f t="shared" si="39"/>
        <v>5.5873140625</v>
      </c>
      <c r="I165" s="80">
        <f t="shared" si="40"/>
        <v>13.207013615234375</v>
      </c>
      <c r="J165" s="80">
        <f t="shared" si="41"/>
        <v>31.218078433010255</v>
      </c>
      <c r="K165" s="80">
        <f t="shared" si="42"/>
        <v>-0.19781337343756605</v>
      </c>
      <c r="L165" s="80">
        <f t="shared" si="43"/>
        <v>-0.46758136146304674</v>
      </c>
      <c r="M165" s="80">
        <f t="shared" ca="1" si="44"/>
        <v>-8.0755229886556909E-2</v>
      </c>
      <c r="N165" s="80">
        <f t="shared" ca="1" si="45"/>
        <v>8.5908789055717339E-6</v>
      </c>
      <c r="O165" s="45">
        <f t="shared" ca="1" si="46"/>
        <v>73565925.234934062</v>
      </c>
      <c r="P165" s="80">
        <f t="shared" ca="1" si="47"/>
        <v>893698021.3564198</v>
      </c>
      <c r="Q165" s="80">
        <f t="shared" ca="1" si="48"/>
        <v>14626209.506161578</v>
      </c>
      <c r="R165" s="58">
        <f t="shared" ca="1" si="49"/>
        <v>-2.9310201134710306E-3</v>
      </c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</row>
    <row r="166" spans="1:35">
      <c r="A166" s="87">
        <v>23648</v>
      </c>
      <c r="B166" s="87">
        <v>-8.5943199999746867E-2</v>
      </c>
      <c r="C166" s="87">
        <v>1</v>
      </c>
      <c r="D166" s="88">
        <f t="shared" si="35"/>
        <v>2.3647999999999998</v>
      </c>
      <c r="E166" s="88">
        <f t="shared" si="36"/>
        <v>-8.5943199999746867E-2</v>
      </c>
      <c r="F166" s="80">
        <f t="shared" si="37"/>
        <v>2.3647999999999998</v>
      </c>
      <c r="G166" s="80">
        <f t="shared" si="38"/>
        <v>-8.5943199999746867E-2</v>
      </c>
      <c r="H166" s="80">
        <f t="shared" si="39"/>
        <v>5.5922790399999993</v>
      </c>
      <c r="I166" s="80">
        <f t="shared" si="40"/>
        <v>13.224621473791997</v>
      </c>
      <c r="J166" s="80">
        <f t="shared" si="41"/>
        <v>31.273584861223313</v>
      </c>
      <c r="K166" s="80">
        <f t="shared" si="42"/>
        <v>-0.20323847935940137</v>
      </c>
      <c r="L166" s="80">
        <f t="shared" si="43"/>
        <v>-0.48061835598911229</v>
      </c>
      <c r="M166" s="80">
        <f t="shared" ca="1" si="44"/>
        <v>-8.0815585400469514E-2</v>
      </c>
      <c r="N166" s="80">
        <f t="shared" ca="1" si="45"/>
        <v>2.6292431478722243E-5</v>
      </c>
      <c r="O166" s="45">
        <f t="shared" ca="1" si="46"/>
        <v>73688049.778554484</v>
      </c>
      <c r="P166" s="80">
        <f t="shared" ca="1" si="47"/>
        <v>889235463.62227976</v>
      </c>
      <c r="Q166" s="80">
        <f t="shared" ca="1" si="48"/>
        <v>14358901.027399916</v>
      </c>
      <c r="R166" s="58">
        <f t="shared" ca="1" si="49"/>
        <v>-5.1276145992773525E-3</v>
      </c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</row>
    <row r="167" spans="1:35">
      <c r="A167" s="87">
        <v>23722</v>
      </c>
      <c r="B167" s="87">
        <v>-8.5639799995988142E-2</v>
      </c>
      <c r="C167" s="87">
        <v>1</v>
      </c>
      <c r="D167" s="88">
        <f t="shared" si="35"/>
        <v>2.3721999999999999</v>
      </c>
      <c r="E167" s="88">
        <f t="shared" si="36"/>
        <v>-8.5639799995988142E-2</v>
      </c>
      <c r="F167" s="80">
        <f t="shared" si="37"/>
        <v>2.3721999999999999</v>
      </c>
      <c r="G167" s="80">
        <f t="shared" si="38"/>
        <v>-8.5639799995988142E-2</v>
      </c>
      <c r="H167" s="80">
        <f t="shared" si="39"/>
        <v>5.6273328399999993</v>
      </c>
      <c r="I167" s="80">
        <f t="shared" si="40"/>
        <v>13.349158963047998</v>
      </c>
      <c r="J167" s="80">
        <f t="shared" si="41"/>
        <v>31.666874892142459</v>
      </c>
      <c r="K167" s="80">
        <f t="shared" si="42"/>
        <v>-0.20315473355048305</v>
      </c>
      <c r="L167" s="80">
        <f t="shared" si="43"/>
        <v>-0.48192365892845584</v>
      </c>
      <c r="M167" s="80">
        <f t="shared" ca="1" si="44"/>
        <v>-8.124154605319836E-2</v>
      </c>
      <c r="N167" s="80">
        <f t="shared" ca="1" si="45"/>
        <v>1.9344637745265858E-5</v>
      </c>
      <c r="O167" s="45">
        <f t="shared" ca="1" si="46"/>
        <v>74531144.397119358</v>
      </c>
      <c r="P167" s="80">
        <f t="shared" ca="1" si="47"/>
        <v>857908786.95419097</v>
      </c>
      <c r="Q167" s="80">
        <f t="shared" ca="1" si="48"/>
        <v>12536856.044774009</v>
      </c>
      <c r="R167" s="58">
        <f t="shared" ca="1" si="49"/>
        <v>-4.3982539427897815E-3</v>
      </c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</row>
    <row r="168" spans="1:35">
      <c r="A168" s="87">
        <v>23740</v>
      </c>
      <c r="B168" s="87">
        <v>-8.6965999995300081E-2</v>
      </c>
      <c r="C168" s="87">
        <v>1</v>
      </c>
      <c r="D168" s="88">
        <f t="shared" si="35"/>
        <v>2.3740000000000001</v>
      </c>
      <c r="E168" s="88">
        <f t="shared" si="36"/>
        <v>-8.6965999995300081E-2</v>
      </c>
      <c r="F168" s="80">
        <f t="shared" si="37"/>
        <v>2.3740000000000001</v>
      </c>
      <c r="G168" s="80">
        <f t="shared" si="38"/>
        <v>-8.6965999995300081E-2</v>
      </c>
      <c r="H168" s="80">
        <f t="shared" si="39"/>
        <v>5.6358760000000006</v>
      </c>
      <c r="I168" s="80">
        <f t="shared" si="40"/>
        <v>13.379569624000002</v>
      </c>
      <c r="J168" s="80">
        <f t="shared" si="41"/>
        <v>31.763098287376007</v>
      </c>
      <c r="K168" s="80">
        <f t="shared" si="42"/>
        <v>-0.20645728398884239</v>
      </c>
      <c r="L168" s="80">
        <f t="shared" si="43"/>
        <v>-0.49012959218951185</v>
      </c>
      <c r="M168" s="80">
        <f t="shared" ca="1" si="44"/>
        <v>-8.1345316469488435E-2</v>
      </c>
      <c r="N168" s="80">
        <f t="shared" ca="1" si="45"/>
        <v>3.159208329733043E-5</v>
      </c>
      <c r="O168" s="45">
        <f t="shared" ca="1" si="46"/>
        <v>74731519.824394286</v>
      </c>
      <c r="P168" s="80">
        <f t="shared" ca="1" si="47"/>
        <v>850322833.75945115</v>
      </c>
      <c r="Q168" s="80">
        <f t="shared" ca="1" si="48"/>
        <v>12110241.812290568</v>
      </c>
      <c r="R168" s="58">
        <f t="shared" ca="1" si="49"/>
        <v>-5.6206835258116455E-3</v>
      </c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</row>
    <row r="169" spans="1:35">
      <c r="A169" s="87">
        <v>23740</v>
      </c>
      <c r="B169" s="87">
        <v>-8.6965999995300081E-2</v>
      </c>
      <c r="C169" s="87">
        <v>1</v>
      </c>
      <c r="D169" s="88">
        <f t="shared" si="35"/>
        <v>2.3740000000000001</v>
      </c>
      <c r="E169" s="88">
        <f t="shared" si="36"/>
        <v>-8.6965999995300081E-2</v>
      </c>
      <c r="F169" s="80">
        <f t="shared" si="37"/>
        <v>2.3740000000000001</v>
      </c>
      <c r="G169" s="80">
        <f t="shared" si="38"/>
        <v>-8.6965999995300081E-2</v>
      </c>
      <c r="H169" s="80">
        <f t="shared" si="39"/>
        <v>5.6358760000000006</v>
      </c>
      <c r="I169" s="80">
        <f t="shared" si="40"/>
        <v>13.379569624000002</v>
      </c>
      <c r="J169" s="80">
        <f t="shared" si="41"/>
        <v>31.763098287376007</v>
      </c>
      <c r="K169" s="80">
        <f t="shared" si="42"/>
        <v>-0.20645728398884239</v>
      </c>
      <c r="L169" s="80">
        <f t="shared" si="43"/>
        <v>-0.49012959218951185</v>
      </c>
      <c r="M169" s="80">
        <f t="shared" ca="1" si="44"/>
        <v>-8.1345316469488435E-2</v>
      </c>
      <c r="N169" s="80">
        <f t="shared" ca="1" si="45"/>
        <v>3.159208329733043E-5</v>
      </c>
      <c r="O169" s="45">
        <f t="shared" ca="1" si="46"/>
        <v>74731519.824394286</v>
      </c>
      <c r="P169" s="80">
        <f t="shared" ca="1" si="47"/>
        <v>850322833.75945115</v>
      </c>
      <c r="Q169" s="80">
        <f t="shared" ca="1" si="48"/>
        <v>12110241.812290568</v>
      </c>
      <c r="R169" s="58">
        <f t="shared" ca="1" si="49"/>
        <v>-5.6206835258116455E-3</v>
      </c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</row>
    <row r="170" spans="1:35">
      <c r="A170" s="87">
        <v>24470</v>
      </c>
      <c r="B170" s="87">
        <v>-9.0172999996866565E-2</v>
      </c>
      <c r="C170" s="87">
        <v>1</v>
      </c>
      <c r="D170" s="88">
        <f t="shared" si="35"/>
        <v>2.4470000000000001</v>
      </c>
      <c r="E170" s="88">
        <f t="shared" si="36"/>
        <v>-9.0172999996866565E-2</v>
      </c>
      <c r="F170" s="80">
        <f t="shared" si="37"/>
        <v>2.4470000000000001</v>
      </c>
      <c r="G170" s="80">
        <f t="shared" si="38"/>
        <v>-9.0172999996866565E-2</v>
      </c>
      <c r="H170" s="80">
        <f t="shared" si="39"/>
        <v>5.9878090000000004</v>
      </c>
      <c r="I170" s="80">
        <f t="shared" si="40"/>
        <v>14.652168623000001</v>
      </c>
      <c r="J170" s="80">
        <f t="shared" si="41"/>
        <v>35.853856620481004</v>
      </c>
      <c r="K170" s="80">
        <f t="shared" si="42"/>
        <v>-0.2206533309923325</v>
      </c>
      <c r="L170" s="80">
        <f t="shared" si="43"/>
        <v>-0.5399387009382377</v>
      </c>
      <c r="M170" s="80">
        <f t="shared" ca="1" si="44"/>
        <v>-8.5606001931210318E-2</v>
      </c>
      <c r="N170" s="80">
        <f t="shared" ca="1" si="45"/>
        <v>2.0857471331707903E-5</v>
      </c>
      <c r="O170" s="45">
        <f t="shared" ca="1" si="46"/>
        <v>81208518.984382927</v>
      </c>
      <c r="P170" s="80">
        <f t="shared" ca="1" si="47"/>
        <v>557389665.37833822</v>
      </c>
      <c r="Q170" s="80">
        <f t="shared" ca="1" si="48"/>
        <v>839349.47489292745</v>
      </c>
      <c r="R170" s="58">
        <f t="shared" ca="1" si="49"/>
        <v>-4.566998065656247E-3</v>
      </c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</row>
    <row r="171" spans="1:35">
      <c r="A171" s="87">
        <v>24543</v>
      </c>
      <c r="B171" s="87">
        <v>-8.96736999929999E-2</v>
      </c>
      <c r="C171" s="87">
        <v>1</v>
      </c>
      <c r="D171" s="88">
        <f t="shared" si="35"/>
        <v>2.4542999999999999</v>
      </c>
      <c r="E171" s="88">
        <f t="shared" si="36"/>
        <v>-8.96736999929999E-2</v>
      </c>
      <c r="F171" s="80">
        <f t="shared" si="37"/>
        <v>2.4542999999999999</v>
      </c>
      <c r="G171" s="80">
        <f t="shared" si="38"/>
        <v>-8.96736999929999E-2</v>
      </c>
      <c r="H171" s="80">
        <f t="shared" si="39"/>
        <v>6.0235884899999999</v>
      </c>
      <c r="I171" s="80">
        <f t="shared" si="40"/>
        <v>14.783693231007</v>
      </c>
      <c r="J171" s="80">
        <f t="shared" si="41"/>
        <v>36.283618296860482</v>
      </c>
      <c r="K171" s="80">
        <f t="shared" si="42"/>
        <v>-0.22008616189281965</v>
      </c>
      <c r="L171" s="80">
        <f t="shared" si="43"/>
        <v>-0.54015746713354729</v>
      </c>
      <c r="M171" s="80">
        <f t="shared" ca="1" si="44"/>
        <v>-8.6037676295405846E-2</v>
      </c>
      <c r="N171" s="80">
        <f t="shared" ca="1" si="45"/>
        <v>1.3220668329465538E-5</v>
      </c>
      <c r="O171" s="45">
        <f t="shared" ca="1" si="46"/>
        <v>81670085.174490184</v>
      </c>
      <c r="P171" s="80">
        <f t="shared" ca="1" si="47"/>
        <v>530062914.66166985</v>
      </c>
      <c r="Q171" s="80">
        <f t="shared" ca="1" si="48"/>
        <v>421332.63913500524</v>
      </c>
      <c r="R171" s="58">
        <f t="shared" ca="1" si="49"/>
        <v>-3.6360236975940541E-3</v>
      </c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</row>
    <row r="172" spans="1:35">
      <c r="A172" s="87">
        <v>24543</v>
      </c>
      <c r="B172" s="87">
        <v>-8.96736999929999E-2</v>
      </c>
      <c r="C172" s="87">
        <v>1</v>
      </c>
      <c r="D172" s="88">
        <f t="shared" si="35"/>
        <v>2.4542999999999999</v>
      </c>
      <c r="E172" s="88">
        <f t="shared" si="36"/>
        <v>-8.96736999929999E-2</v>
      </c>
      <c r="F172" s="80">
        <f t="shared" si="37"/>
        <v>2.4542999999999999</v>
      </c>
      <c r="G172" s="80">
        <f t="shared" si="38"/>
        <v>-8.96736999929999E-2</v>
      </c>
      <c r="H172" s="80">
        <f t="shared" si="39"/>
        <v>6.0235884899999999</v>
      </c>
      <c r="I172" s="80">
        <f t="shared" si="40"/>
        <v>14.783693231007</v>
      </c>
      <c r="J172" s="80">
        <f t="shared" si="41"/>
        <v>36.283618296860482</v>
      </c>
      <c r="K172" s="80">
        <f t="shared" si="42"/>
        <v>-0.22008616189281965</v>
      </c>
      <c r="L172" s="80">
        <f t="shared" si="43"/>
        <v>-0.54015746713354729</v>
      </c>
      <c r="M172" s="80">
        <f t="shared" ca="1" si="44"/>
        <v>-8.6037676295405846E-2</v>
      </c>
      <c r="N172" s="80">
        <f t="shared" ca="1" si="45"/>
        <v>1.3220668329465538E-5</v>
      </c>
      <c r="O172" s="45">
        <f t="shared" ca="1" si="46"/>
        <v>81670085.174490184</v>
      </c>
      <c r="P172" s="80">
        <f t="shared" ca="1" si="47"/>
        <v>530062914.66166985</v>
      </c>
      <c r="Q172" s="80">
        <f t="shared" ca="1" si="48"/>
        <v>421332.63913500524</v>
      </c>
      <c r="R172" s="58">
        <f t="shared" ca="1" si="49"/>
        <v>-3.6360236975940541E-3</v>
      </c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</row>
    <row r="173" spans="1:35">
      <c r="A173" s="87">
        <v>24602.5</v>
      </c>
      <c r="B173" s="87">
        <v>-8.6329749996366445E-2</v>
      </c>
      <c r="C173" s="87">
        <v>1</v>
      </c>
      <c r="D173" s="88">
        <f t="shared" si="35"/>
        <v>2.4602499999999998</v>
      </c>
      <c r="E173" s="88">
        <f t="shared" si="36"/>
        <v>-8.6329749996366445E-2</v>
      </c>
      <c r="F173" s="80">
        <f t="shared" si="37"/>
        <v>2.4602499999999998</v>
      </c>
      <c r="G173" s="80">
        <f t="shared" si="38"/>
        <v>-8.6329749996366445E-2</v>
      </c>
      <c r="H173" s="80">
        <f t="shared" si="39"/>
        <v>6.0528300624999991</v>
      </c>
      <c r="I173" s="80">
        <f t="shared" si="40"/>
        <v>14.891475161265621</v>
      </c>
      <c r="J173" s="80">
        <f t="shared" si="41"/>
        <v>36.636751765503739</v>
      </c>
      <c r="K173" s="80">
        <f t="shared" si="42"/>
        <v>-0.21239276742856053</v>
      </c>
      <c r="L173" s="80">
        <f t="shared" si="43"/>
        <v>-0.52253930606611598</v>
      </c>
      <c r="M173" s="80">
        <f t="shared" ca="1" si="44"/>
        <v>-8.6390274403144923E-2</v>
      </c>
      <c r="N173" s="80">
        <f t="shared" ca="1" si="45"/>
        <v>3.6632038158867046E-9</v>
      </c>
      <c r="O173" s="45">
        <f t="shared" ca="1" si="46"/>
        <v>82020193.087048903</v>
      </c>
      <c r="P173" s="80">
        <f t="shared" ca="1" si="47"/>
        <v>508110483.5177691</v>
      </c>
      <c r="Q173" s="80">
        <f t="shared" ca="1" si="48"/>
        <v>184895.05196004731</v>
      </c>
      <c r="R173" s="58">
        <f t="shared" ca="1" si="49"/>
        <v>6.0524406778478257E-5</v>
      </c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</row>
    <row r="174" spans="1:35">
      <c r="A174" s="87">
        <v>24603</v>
      </c>
      <c r="B174" s="87">
        <v>-9.0027699996426236E-2</v>
      </c>
      <c r="C174" s="87">
        <v>1</v>
      </c>
      <c r="D174" s="88">
        <f t="shared" si="35"/>
        <v>2.4603000000000002</v>
      </c>
      <c r="E174" s="88">
        <f t="shared" si="36"/>
        <v>-9.0027699996426236E-2</v>
      </c>
      <c r="F174" s="80">
        <f t="shared" si="37"/>
        <v>2.4603000000000002</v>
      </c>
      <c r="G174" s="80">
        <f t="shared" si="38"/>
        <v>-9.0027699996426236E-2</v>
      </c>
      <c r="H174" s="80">
        <f t="shared" si="39"/>
        <v>6.0530760900000011</v>
      </c>
      <c r="I174" s="80">
        <f t="shared" si="40"/>
        <v>14.892383104227005</v>
      </c>
      <c r="J174" s="80">
        <f t="shared" si="41"/>
        <v>36.639730151329701</v>
      </c>
      <c r="K174" s="80">
        <f t="shared" si="42"/>
        <v>-0.22149515030120748</v>
      </c>
      <c r="L174" s="80">
        <f t="shared" si="43"/>
        <v>-0.54494451828606083</v>
      </c>
      <c r="M174" s="80">
        <f t="shared" ca="1" si="44"/>
        <v>-8.639324028139618E-2</v>
      </c>
      <c r="N174" s="80">
        <f t="shared" ca="1" si="45"/>
        <v>1.3209297420176353E-5</v>
      </c>
      <c r="O174" s="45">
        <f t="shared" ca="1" si="46"/>
        <v>82023035.349306569</v>
      </c>
      <c r="P174" s="80">
        <f t="shared" ca="1" si="47"/>
        <v>507927263.79251564</v>
      </c>
      <c r="Q174" s="80">
        <f t="shared" ca="1" si="48"/>
        <v>183310.3206884074</v>
      </c>
      <c r="R174" s="58">
        <f t="shared" ca="1" si="49"/>
        <v>-3.6344597150300556E-3</v>
      </c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</row>
    <row r="175" spans="1:35">
      <c r="A175" s="87">
        <v>26177</v>
      </c>
      <c r="B175" s="87">
        <v>-9.9174299997685011E-2</v>
      </c>
      <c r="C175" s="87">
        <v>1</v>
      </c>
      <c r="D175" s="88">
        <f t="shared" si="35"/>
        <v>2.6177000000000001</v>
      </c>
      <c r="E175" s="88">
        <f t="shared" si="36"/>
        <v>-9.9174299997685011E-2</v>
      </c>
      <c r="F175" s="80">
        <f t="shared" si="37"/>
        <v>2.6177000000000001</v>
      </c>
      <c r="G175" s="80">
        <f t="shared" si="38"/>
        <v>-9.9174299997685011E-2</v>
      </c>
      <c r="H175" s="80">
        <f t="shared" si="39"/>
        <v>6.8523532900000008</v>
      </c>
      <c r="I175" s="80">
        <f t="shared" si="40"/>
        <v>17.937405207233002</v>
      </c>
      <c r="J175" s="80">
        <f t="shared" si="41"/>
        <v>46.954745610973831</v>
      </c>
      <c r="K175" s="80">
        <f t="shared" si="42"/>
        <v>-0.25960856510394009</v>
      </c>
      <c r="L175" s="80">
        <f t="shared" si="43"/>
        <v>-0.67957734087258403</v>
      </c>
      <c r="M175" s="80">
        <f t="shared" ca="1" si="44"/>
        <v>-9.5966824818264726E-2</v>
      </c>
      <c r="N175" s="80">
        <f t="shared" ca="1" si="45"/>
        <v>1.0287897026597192E-5</v>
      </c>
      <c r="O175" s="45">
        <f t="shared" ca="1" si="46"/>
        <v>82462953.599622443</v>
      </c>
      <c r="P175" s="80">
        <f t="shared" ca="1" si="47"/>
        <v>71174999.882344484</v>
      </c>
      <c r="Q175" s="80">
        <f t="shared" ca="1" si="48"/>
        <v>34066672.62371581</v>
      </c>
      <c r="R175" s="58">
        <f t="shared" ca="1" si="49"/>
        <v>-3.2074751794202855E-3</v>
      </c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</row>
    <row r="176" spans="1:35">
      <c r="A176" s="87">
        <v>26824.5</v>
      </c>
      <c r="B176" s="87">
        <v>-0.10381955000048038</v>
      </c>
      <c r="C176" s="87">
        <v>1</v>
      </c>
      <c r="D176" s="88">
        <f t="shared" si="35"/>
        <v>2.6824499999999998</v>
      </c>
      <c r="E176" s="88">
        <f t="shared" si="36"/>
        <v>-0.10381955000048038</v>
      </c>
      <c r="F176" s="80">
        <f t="shared" si="37"/>
        <v>2.6824499999999998</v>
      </c>
      <c r="G176" s="80">
        <f t="shared" si="38"/>
        <v>-0.10381955000048038</v>
      </c>
      <c r="H176" s="80">
        <f t="shared" si="39"/>
        <v>7.1955380024999984</v>
      </c>
      <c r="I176" s="80">
        <f t="shared" si="40"/>
        <v>19.30167091480612</v>
      </c>
      <c r="J176" s="80">
        <f t="shared" si="41"/>
        <v>51.775767145421675</v>
      </c>
      <c r="K176" s="80">
        <f t="shared" si="42"/>
        <v>-0.27849075189878858</v>
      </c>
      <c r="L176" s="80">
        <f t="shared" si="43"/>
        <v>-0.74703751743090541</v>
      </c>
      <c r="M176" s="80">
        <f t="shared" ca="1" si="44"/>
        <v>-0.10004269056936463</v>
      </c>
      <c r="N176" s="80">
        <f t="shared" ca="1" si="45"/>
        <v>1.426466716240797E-5</v>
      </c>
      <c r="O176" s="45">
        <f t="shared" ca="1" si="46"/>
        <v>77761646.910408363</v>
      </c>
      <c r="P176" s="80">
        <f t="shared" ca="1" si="47"/>
        <v>3526781.7427523891</v>
      </c>
      <c r="Q176" s="80">
        <f t="shared" ca="1" si="48"/>
        <v>75270129.458222732</v>
      </c>
      <c r="R176" s="58">
        <f t="shared" ca="1" si="49"/>
        <v>-3.7768594311157477E-3</v>
      </c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</row>
    <row r="177" spans="1:35">
      <c r="A177" s="87">
        <v>27509.5</v>
      </c>
      <c r="B177" s="87">
        <v>-0.10241105000022799</v>
      </c>
      <c r="C177" s="87">
        <v>1</v>
      </c>
      <c r="D177" s="88">
        <f t="shared" si="35"/>
        <v>2.75095</v>
      </c>
      <c r="E177" s="88">
        <f t="shared" si="36"/>
        <v>-0.10241105000022799</v>
      </c>
      <c r="F177" s="80">
        <f t="shared" si="37"/>
        <v>2.75095</v>
      </c>
      <c r="G177" s="80">
        <f t="shared" si="38"/>
        <v>-0.10241105000022799</v>
      </c>
      <c r="H177" s="80">
        <f t="shared" si="39"/>
        <v>7.5677259025000003</v>
      </c>
      <c r="I177" s="80">
        <f t="shared" si="40"/>
        <v>20.818435571482375</v>
      </c>
      <c r="J177" s="80">
        <f t="shared" si="41"/>
        <v>57.27047533536944</v>
      </c>
      <c r="K177" s="80">
        <f t="shared" si="42"/>
        <v>-0.2817276779981272</v>
      </c>
      <c r="L177" s="80">
        <f t="shared" si="43"/>
        <v>-0.77501875578894808</v>
      </c>
      <c r="M177" s="80">
        <f t="shared" ca="1" si="44"/>
        <v>-0.10444189909260065</v>
      </c>
      <c r="N177" s="80">
        <f t="shared" ca="1" si="45"/>
        <v>4.1243480359908824E-6</v>
      </c>
      <c r="O177" s="45">
        <f t="shared" ca="1" si="46"/>
        <v>70013187.50675106</v>
      </c>
      <c r="P177" s="80">
        <f t="shared" ca="1" si="47"/>
        <v>30706677.993336122</v>
      </c>
      <c r="Q177" s="80">
        <f t="shared" ca="1" si="48"/>
        <v>140320371.20409706</v>
      </c>
      <c r="R177" s="58">
        <f t="shared" ca="1" si="49"/>
        <v>2.0308490923726663E-3</v>
      </c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</row>
    <row r="178" spans="1:35">
      <c r="A178" s="87">
        <v>27675.5</v>
      </c>
      <c r="B178" s="87">
        <v>-0.10423045000061393</v>
      </c>
      <c r="C178" s="87">
        <v>1</v>
      </c>
      <c r="D178" s="88">
        <f t="shared" si="35"/>
        <v>2.76755</v>
      </c>
      <c r="E178" s="88">
        <f t="shared" si="36"/>
        <v>-0.10423045000061393</v>
      </c>
      <c r="F178" s="80">
        <f t="shared" si="37"/>
        <v>2.76755</v>
      </c>
      <c r="G178" s="80">
        <f t="shared" si="38"/>
        <v>-0.10423045000061393</v>
      </c>
      <c r="H178" s="80">
        <f t="shared" si="39"/>
        <v>7.6593330024999995</v>
      </c>
      <c r="I178" s="80">
        <f t="shared" si="40"/>
        <v>21.197587051068872</v>
      </c>
      <c r="J178" s="80">
        <f t="shared" si="41"/>
        <v>58.665382043185659</v>
      </c>
      <c r="K178" s="80">
        <f t="shared" si="42"/>
        <v>-0.28846298189919906</v>
      </c>
      <c r="L178" s="80">
        <f t="shared" si="43"/>
        <v>-0.79833572555512833</v>
      </c>
      <c r="M178" s="80">
        <f t="shared" ca="1" si="44"/>
        <v>-0.10552149412946557</v>
      </c>
      <c r="N178" s="80">
        <f t="shared" ca="1" si="45"/>
        <v>1.6667949426422972E-6</v>
      </c>
      <c r="O178" s="45">
        <f t="shared" ca="1" si="46"/>
        <v>67755153.452859342</v>
      </c>
      <c r="P178" s="80">
        <f t="shared" ca="1" si="47"/>
        <v>54963901.438138716</v>
      </c>
      <c r="Q178" s="80">
        <f t="shared" ca="1" si="48"/>
        <v>159759226.63278931</v>
      </c>
      <c r="R178" s="58">
        <f t="shared" ca="1" si="49"/>
        <v>1.2910441288516428E-3</v>
      </c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</row>
    <row r="179" spans="1:35">
      <c r="A179" s="87">
        <v>27709.5</v>
      </c>
      <c r="B179" s="87">
        <v>-0.10359104999952251</v>
      </c>
      <c r="C179" s="87">
        <v>1</v>
      </c>
      <c r="D179" s="88">
        <f t="shared" si="35"/>
        <v>2.77095</v>
      </c>
      <c r="E179" s="88">
        <f t="shared" si="36"/>
        <v>-0.10359104999952251</v>
      </c>
      <c r="F179" s="80">
        <f t="shared" si="37"/>
        <v>2.77095</v>
      </c>
      <c r="G179" s="80">
        <f t="shared" si="38"/>
        <v>-0.10359104999952251</v>
      </c>
      <c r="H179" s="80">
        <f t="shared" si="39"/>
        <v>7.6781639024999997</v>
      </c>
      <c r="I179" s="80">
        <f t="shared" si="40"/>
        <v>21.275808265632374</v>
      </c>
      <c r="J179" s="80">
        <f t="shared" si="41"/>
        <v>58.954200913654027</v>
      </c>
      <c r="K179" s="80">
        <f t="shared" si="42"/>
        <v>-0.28704561999617689</v>
      </c>
      <c r="L179" s="80">
        <f t="shared" si="43"/>
        <v>-0.79538906072840632</v>
      </c>
      <c r="M179" s="80">
        <f t="shared" ca="1" si="44"/>
        <v>-0.10574326629812056</v>
      </c>
      <c r="N179" s="80">
        <f t="shared" ca="1" si="45"/>
        <v>4.6320349959510798E-6</v>
      </c>
      <c r="O179" s="45">
        <f t="shared" ca="1" si="46"/>
        <v>67276086.867701173</v>
      </c>
      <c r="P179" s="80">
        <f t="shared" ca="1" si="47"/>
        <v>60853286.361946508</v>
      </c>
      <c r="Q179" s="80">
        <f t="shared" ca="1" si="48"/>
        <v>163927926.95062998</v>
      </c>
      <c r="R179" s="58">
        <f t="shared" ca="1" si="49"/>
        <v>2.1522162985980475E-3</v>
      </c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</row>
    <row r="180" spans="1:35">
      <c r="A180" s="87">
        <v>27762.5</v>
      </c>
      <c r="B180" s="87">
        <v>-0.10527374999946915</v>
      </c>
      <c r="C180" s="87">
        <v>1</v>
      </c>
      <c r="D180" s="88">
        <f t="shared" si="35"/>
        <v>2.7762500000000001</v>
      </c>
      <c r="E180" s="88">
        <f t="shared" si="36"/>
        <v>-0.10527374999946915</v>
      </c>
      <c r="F180" s="80">
        <f t="shared" si="37"/>
        <v>2.7762500000000001</v>
      </c>
      <c r="G180" s="80">
        <f t="shared" si="38"/>
        <v>-0.10527374999946915</v>
      </c>
      <c r="H180" s="80">
        <f t="shared" si="39"/>
        <v>7.7075640625000004</v>
      </c>
      <c r="I180" s="80">
        <f t="shared" si="40"/>
        <v>21.398124728515626</v>
      </c>
      <c r="J180" s="80">
        <f t="shared" si="41"/>
        <v>59.406543777541508</v>
      </c>
      <c r="K180" s="80">
        <f t="shared" si="42"/>
        <v>-0.29226624843602622</v>
      </c>
      <c r="L180" s="80">
        <f t="shared" si="43"/>
        <v>-0.81140417222051786</v>
      </c>
      <c r="M180" s="80">
        <f t="shared" ca="1" si="44"/>
        <v>-0.10608941092925164</v>
      </c>
      <c r="N180" s="80">
        <f t="shared" ca="1" si="45"/>
        <v>6.6530275237364724E-7</v>
      </c>
      <c r="O180" s="45">
        <f t="shared" ca="1" si="46"/>
        <v>66518439.895875141</v>
      </c>
      <c r="P180" s="80">
        <f t="shared" ca="1" si="47"/>
        <v>70672302.695969969</v>
      </c>
      <c r="Q180" s="80">
        <f t="shared" ca="1" si="48"/>
        <v>170555209.30177575</v>
      </c>
      <c r="R180" s="58">
        <f t="shared" ca="1" si="49"/>
        <v>8.1566092978249682E-4</v>
      </c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</row>
    <row r="181" spans="1:35">
      <c r="A181" s="87">
        <v>28302.5</v>
      </c>
      <c r="B181" s="87">
        <v>-0.11045975000160979</v>
      </c>
      <c r="C181" s="87">
        <v>1</v>
      </c>
      <c r="D181" s="88">
        <f t="shared" si="35"/>
        <v>2.8302499999999999</v>
      </c>
      <c r="E181" s="88">
        <f t="shared" si="36"/>
        <v>-0.11045975000160979</v>
      </c>
      <c r="F181" s="80">
        <f t="shared" si="37"/>
        <v>2.8302499999999999</v>
      </c>
      <c r="G181" s="80">
        <f t="shared" si="38"/>
        <v>-0.11045975000160979</v>
      </c>
      <c r="H181" s="80">
        <f t="shared" si="39"/>
        <v>8.0103150625000001</v>
      </c>
      <c r="I181" s="80">
        <f t="shared" si="40"/>
        <v>22.671194205640624</v>
      </c>
      <c r="J181" s="80">
        <f t="shared" si="41"/>
        <v>64.165147400514371</v>
      </c>
      <c r="K181" s="80">
        <f t="shared" si="42"/>
        <v>-0.31262870744205612</v>
      </c>
      <c r="L181" s="80">
        <f t="shared" si="43"/>
        <v>-0.88481739923787928</v>
      </c>
      <c r="M181" s="80">
        <f t="shared" ca="1" si="44"/>
        <v>-0.10964679064062141</v>
      </c>
      <c r="N181" s="80">
        <f t="shared" ca="1" si="45"/>
        <v>6.6090292261863528E-7</v>
      </c>
      <c r="O181" s="45">
        <f t="shared" ca="1" si="46"/>
        <v>58114519.102738015</v>
      </c>
      <c r="P181" s="80">
        <f t="shared" ca="1" si="47"/>
        <v>217504067.27047309</v>
      </c>
      <c r="Q181" s="80">
        <f t="shared" ca="1" si="48"/>
        <v>247395101.48270503</v>
      </c>
      <c r="R181" s="58">
        <f t="shared" ca="1" si="49"/>
        <v>-8.1295936098838006E-4</v>
      </c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</row>
    <row r="182" spans="1:35">
      <c r="A182" s="87">
        <v>28376</v>
      </c>
      <c r="B182" s="87">
        <v>-0.11135839999769814</v>
      </c>
      <c r="C182" s="87">
        <v>1</v>
      </c>
      <c r="D182" s="88">
        <f t="shared" si="35"/>
        <v>2.8376000000000001</v>
      </c>
      <c r="E182" s="88">
        <f t="shared" si="36"/>
        <v>-0.11135839999769814</v>
      </c>
      <c r="F182" s="80">
        <f t="shared" si="37"/>
        <v>2.8376000000000001</v>
      </c>
      <c r="G182" s="80">
        <f t="shared" si="38"/>
        <v>-0.11135839999769814</v>
      </c>
      <c r="H182" s="80">
        <f t="shared" si="39"/>
        <v>8.051973760000001</v>
      </c>
      <c r="I182" s="80">
        <f t="shared" si="40"/>
        <v>22.848280741376005</v>
      </c>
      <c r="J182" s="80">
        <f t="shared" si="41"/>
        <v>64.834281431728556</v>
      </c>
      <c r="K182" s="80">
        <f t="shared" si="42"/>
        <v>-0.31599059583346828</v>
      </c>
      <c r="L182" s="80">
        <f t="shared" si="43"/>
        <v>-0.89665491473704961</v>
      </c>
      <c r="M182" s="80">
        <f t="shared" ca="1" si="44"/>
        <v>-0.11013530178153577</v>
      </c>
      <c r="N182" s="80">
        <f t="shared" ca="1" si="45"/>
        <v>1.4959692463795754E-6</v>
      </c>
      <c r="O182" s="45">
        <f t="shared" ca="1" si="46"/>
        <v>56885521.94954735</v>
      </c>
      <c r="P182" s="80">
        <f t="shared" ca="1" si="47"/>
        <v>244450250.51222205</v>
      </c>
      <c r="Q182" s="80">
        <f t="shared" ca="1" si="48"/>
        <v>259219936.35765377</v>
      </c>
      <c r="R182" s="58">
        <f t="shared" ca="1" si="49"/>
        <v>-1.2230982161623716E-3</v>
      </c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</row>
    <row r="183" spans="1:35">
      <c r="A183" s="87">
        <v>28386.5</v>
      </c>
      <c r="B183" s="87">
        <v>-0.10931534999690484</v>
      </c>
      <c r="C183" s="87">
        <v>1</v>
      </c>
      <c r="D183" s="88">
        <f t="shared" si="35"/>
        <v>2.8386499999999999</v>
      </c>
      <c r="E183" s="88">
        <f t="shared" si="36"/>
        <v>-0.10931534999690484</v>
      </c>
      <c r="F183" s="80">
        <f t="shared" si="37"/>
        <v>2.8386499999999999</v>
      </c>
      <c r="G183" s="80">
        <f t="shared" si="38"/>
        <v>-0.10931534999690484</v>
      </c>
      <c r="H183" s="80">
        <f t="shared" si="39"/>
        <v>8.057933822499999</v>
      </c>
      <c r="I183" s="80">
        <f t="shared" si="40"/>
        <v>22.87365384523962</v>
      </c>
      <c r="J183" s="80">
        <f t="shared" si="41"/>
        <v>64.930297487789446</v>
      </c>
      <c r="K183" s="80">
        <f t="shared" si="42"/>
        <v>-0.3103080182687139</v>
      </c>
      <c r="L183" s="80">
        <f t="shared" si="43"/>
        <v>-0.88085585605848471</v>
      </c>
      <c r="M183" s="80">
        <f t="shared" ca="1" si="44"/>
        <v>-0.11020517343429032</v>
      </c>
      <c r="N183" s="80">
        <f t="shared" ca="1" si="45"/>
        <v>7.9178574972049878E-7</v>
      </c>
      <c r="O183" s="45">
        <f t="shared" ca="1" si="46"/>
        <v>56708505.349209279</v>
      </c>
      <c r="P183" s="80">
        <f t="shared" ca="1" si="47"/>
        <v>248442774.2737008</v>
      </c>
      <c r="Q183" s="80">
        <f t="shared" ca="1" si="48"/>
        <v>260936922.44214836</v>
      </c>
      <c r="R183" s="58">
        <f t="shared" ca="1" si="49"/>
        <v>8.8982343738547298E-4</v>
      </c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</row>
    <row r="184" spans="1:35">
      <c r="A184" s="87">
        <v>28481.5</v>
      </c>
      <c r="B184" s="87">
        <v>-0.10632584999984829</v>
      </c>
      <c r="C184" s="87">
        <v>1</v>
      </c>
      <c r="D184" s="88">
        <f t="shared" si="35"/>
        <v>2.84815</v>
      </c>
      <c r="E184" s="88">
        <f t="shared" si="36"/>
        <v>-0.10632584999984829</v>
      </c>
      <c r="F184" s="80">
        <f t="shared" si="37"/>
        <v>2.84815</v>
      </c>
      <c r="G184" s="80">
        <f t="shared" si="38"/>
        <v>-0.10632584999984829</v>
      </c>
      <c r="H184" s="80">
        <f t="shared" si="39"/>
        <v>8.111958422499999</v>
      </c>
      <c r="I184" s="80">
        <f t="shared" si="40"/>
        <v>23.104074381043372</v>
      </c>
      <c r="J184" s="80">
        <f t="shared" si="41"/>
        <v>65.803869448368673</v>
      </c>
      <c r="K184" s="80">
        <f t="shared" si="42"/>
        <v>-0.30283196967706788</v>
      </c>
      <c r="L184" s="80">
        <f t="shared" si="43"/>
        <v>-0.86251087443574093</v>
      </c>
      <c r="M184" s="80">
        <f t="shared" ca="1" si="44"/>
        <v>-0.11083830399651626</v>
      </c>
      <c r="N184" s="80">
        <f t="shared" ca="1" si="45"/>
        <v>2.0362241072044735E-5</v>
      </c>
      <c r="O184" s="45">
        <f t="shared" ca="1" si="46"/>
        <v>55091261.961219005</v>
      </c>
      <c r="P184" s="80">
        <f t="shared" ca="1" si="47"/>
        <v>286214262.51492798</v>
      </c>
      <c r="Q184" s="80">
        <f t="shared" ca="1" si="48"/>
        <v>276789910.93264163</v>
      </c>
      <c r="R184" s="58">
        <f t="shared" ca="1" si="49"/>
        <v>4.51245399666797E-3</v>
      </c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</row>
    <row r="185" spans="1:35">
      <c r="A185" s="87">
        <v>28481.5</v>
      </c>
      <c r="B185" s="87">
        <v>-0.10630585000035353</v>
      </c>
      <c r="C185" s="87">
        <v>1</v>
      </c>
      <c r="D185" s="88">
        <f t="shared" si="35"/>
        <v>2.84815</v>
      </c>
      <c r="E185" s="88">
        <f t="shared" si="36"/>
        <v>-0.10630585000035353</v>
      </c>
      <c r="F185" s="80">
        <f t="shared" si="37"/>
        <v>2.84815</v>
      </c>
      <c r="G185" s="80">
        <f t="shared" si="38"/>
        <v>-0.10630585000035353</v>
      </c>
      <c r="H185" s="80">
        <f t="shared" si="39"/>
        <v>8.111958422499999</v>
      </c>
      <c r="I185" s="80">
        <f t="shared" si="40"/>
        <v>23.104074381043372</v>
      </c>
      <c r="J185" s="80">
        <f t="shared" si="41"/>
        <v>65.803869448368673</v>
      </c>
      <c r="K185" s="80">
        <f t="shared" si="42"/>
        <v>-0.30277500667850687</v>
      </c>
      <c r="L185" s="80">
        <f t="shared" si="43"/>
        <v>-0.86234863527138939</v>
      </c>
      <c r="M185" s="80">
        <f t="shared" ca="1" si="44"/>
        <v>-0.11083830399651626</v>
      </c>
      <c r="N185" s="80">
        <f t="shared" ca="1" si="45"/>
        <v>2.0543139227331476E-5</v>
      </c>
      <c r="O185" s="45">
        <f t="shared" ca="1" si="46"/>
        <v>55091261.961219005</v>
      </c>
      <c r="P185" s="80">
        <f t="shared" ca="1" si="47"/>
        <v>286214262.51492798</v>
      </c>
      <c r="Q185" s="80">
        <f t="shared" ca="1" si="48"/>
        <v>276789910.93264163</v>
      </c>
      <c r="R185" s="58">
        <f t="shared" ca="1" si="49"/>
        <v>4.5324539961627275E-3</v>
      </c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</row>
    <row r="186" spans="1:35">
      <c r="A186" s="87">
        <v>28516</v>
      </c>
      <c r="B186" s="87">
        <v>-0.1105844000048819</v>
      </c>
      <c r="C186" s="87">
        <v>1</v>
      </c>
      <c r="D186" s="88">
        <f t="shared" si="35"/>
        <v>2.8515999999999999</v>
      </c>
      <c r="E186" s="88">
        <f t="shared" si="36"/>
        <v>-0.1105844000048819</v>
      </c>
      <c r="F186" s="80">
        <f t="shared" si="37"/>
        <v>2.8515999999999999</v>
      </c>
      <c r="G186" s="80">
        <f t="shared" si="38"/>
        <v>-0.1105844000048819</v>
      </c>
      <c r="H186" s="80">
        <f t="shared" si="39"/>
        <v>8.1316225600000003</v>
      </c>
      <c r="I186" s="80">
        <f t="shared" si="40"/>
        <v>23.188134892095999</v>
      </c>
      <c r="J186" s="80">
        <f t="shared" si="41"/>
        <v>66.123285458300941</v>
      </c>
      <c r="K186" s="80">
        <f t="shared" si="42"/>
        <v>-0.31534247505392121</v>
      </c>
      <c r="L186" s="80">
        <f t="shared" si="43"/>
        <v>-0.89923060186376169</v>
      </c>
      <c r="M186" s="80">
        <f t="shared" ca="1" si="44"/>
        <v>-0.11106865761585033</v>
      </c>
      <c r="N186" s="80">
        <f t="shared" ca="1" si="45"/>
        <v>2.3450543378085173E-7</v>
      </c>
      <c r="O186" s="45">
        <f t="shared" ca="1" si="46"/>
        <v>54497234.885383636</v>
      </c>
      <c r="P186" s="80">
        <f t="shared" ca="1" si="47"/>
        <v>300674224.08130646</v>
      </c>
      <c r="Q186" s="80">
        <f t="shared" ca="1" si="48"/>
        <v>282690121.56128359</v>
      </c>
      <c r="R186" s="58">
        <f t="shared" ca="1" si="49"/>
        <v>4.8425761096843045E-4</v>
      </c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</row>
    <row r="187" spans="1:35">
      <c r="A187" s="87">
        <v>28516</v>
      </c>
      <c r="B187" s="87">
        <v>-0.11054439999861643</v>
      </c>
      <c r="C187" s="87">
        <v>1</v>
      </c>
      <c r="D187" s="88">
        <f t="shared" si="35"/>
        <v>2.8515999999999999</v>
      </c>
      <c r="E187" s="88">
        <f t="shared" si="36"/>
        <v>-0.11054439999861643</v>
      </c>
      <c r="F187" s="80">
        <f t="shared" si="37"/>
        <v>2.8515999999999999</v>
      </c>
      <c r="G187" s="80">
        <f t="shared" si="38"/>
        <v>-0.11054439999861643</v>
      </c>
      <c r="H187" s="80">
        <f t="shared" si="39"/>
        <v>8.1316225600000003</v>
      </c>
      <c r="I187" s="80">
        <f t="shared" si="40"/>
        <v>23.188134892095999</v>
      </c>
      <c r="J187" s="80">
        <f t="shared" si="41"/>
        <v>66.123285458300941</v>
      </c>
      <c r="K187" s="80">
        <f t="shared" si="42"/>
        <v>-0.31522841103605459</v>
      </c>
      <c r="L187" s="80">
        <f t="shared" si="43"/>
        <v>-0.89890533691041319</v>
      </c>
      <c r="M187" s="80">
        <f t="shared" ca="1" si="44"/>
        <v>-0.11106865761585033</v>
      </c>
      <c r="N187" s="80">
        <f t="shared" ca="1" si="45"/>
        <v>2.7484604922776961E-7</v>
      </c>
      <c r="O187" s="45">
        <f t="shared" ca="1" si="46"/>
        <v>54497234.885383636</v>
      </c>
      <c r="P187" s="80">
        <f t="shared" ca="1" si="47"/>
        <v>300674224.08130646</v>
      </c>
      <c r="Q187" s="80">
        <f t="shared" ca="1" si="48"/>
        <v>282690121.56128359</v>
      </c>
      <c r="R187" s="58">
        <f t="shared" ca="1" si="49"/>
        <v>5.2425761723390307E-4</v>
      </c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</row>
    <row r="188" spans="1:35">
      <c r="A188" s="87">
        <v>28522.5</v>
      </c>
      <c r="B188" s="87">
        <v>-0.10925775000214344</v>
      </c>
      <c r="C188" s="87">
        <v>1</v>
      </c>
      <c r="D188" s="88">
        <f t="shared" si="35"/>
        <v>2.8522500000000002</v>
      </c>
      <c r="E188" s="88">
        <f t="shared" si="36"/>
        <v>-0.10925775000214344</v>
      </c>
      <c r="F188" s="80">
        <f t="shared" si="37"/>
        <v>2.8522500000000002</v>
      </c>
      <c r="G188" s="80">
        <f t="shared" si="38"/>
        <v>-0.10925775000214344</v>
      </c>
      <c r="H188" s="80">
        <f t="shared" si="39"/>
        <v>8.1353300625000013</v>
      </c>
      <c r="I188" s="80">
        <f t="shared" si="40"/>
        <v>23.20399517076563</v>
      </c>
      <c r="J188" s="80">
        <f t="shared" si="41"/>
        <v>66.183595225816276</v>
      </c>
      <c r="K188" s="80">
        <f t="shared" si="42"/>
        <v>-0.31163041744361364</v>
      </c>
      <c r="L188" s="80">
        <f t="shared" si="43"/>
        <v>-0.88884785815354705</v>
      </c>
      <c r="M188" s="80">
        <f t="shared" ca="1" si="44"/>
        <v>-0.11111208305888878</v>
      </c>
      <c r="N188" s="80">
        <f t="shared" ca="1" si="45"/>
        <v>3.4385510853385319E-6</v>
      </c>
      <c r="O188" s="45">
        <f t="shared" ca="1" si="46"/>
        <v>54384932.213375494</v>
      </c>
      <c r="P188" s="80">
        <f t="shared" ca="1" si="47"/>
        <v>303443347.66544509</v>
      </c>
      <c r="Q188" s="80">
        <f t="shared" ca="1" si="48"/>
        <v>283810357.09048724</v>
      </c>
      <c r="R188" s="58">
        <f t="shared" ca="1" si="49"/>
        <v>1.8543330567453442E-3</v>
      </c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</row>
    <row r="189" spans="1:35">
      <c r="A189" s="87">
        <v>28538.5</v>
      </c>
      <c r="B189" s="87">
        <v>-0.10959215000184486</v>
      </c>
      <c r="C189" s="87">
        <v>1</v>
      </c>
      <c r="D189" s="88">
        <f t="shared" si="35"/>
        <v>2.85385</v>
      </c>
      <c r="E189" s="88">
        <f t="shared" si="36"/>
        <v>-0.10959215000184486</v>
      </c>
      <c r="F189" s="80">
        <f t="shared" si="37"/>
        <v>2.85385</v>
      </c>
      <c r="G189" s="80">
        <f t="shared" si="38"/>
        <v>-0.10959215000184486</v>
      </c>
      <c r="H189" s="80">
        <f t="shared" si="39"/>
        <v>8.1444598225</v>
      </c>
      <c r="I189" s="80">
        <f t="shared" si="40"/>
        <v>23.243066664441624</v>
      </c>
      <c r="J189" s="80">
        <f t="shared" si="41"/>
        <v>66.332225800316735</v>
      </c>
      <c r="K189" s="80">
        <f t="shared" si="42"/>
        <v>-0.31275955728276494</v>
      </c>
      <c r="L189" s="80">
        <f t="shared" si="43"/>
        <v>-0.89256886255141876</v>
      </c>
      <c r="M189" s="80">
        <f t="shared" ca="1" si="44"/>
        <v>-0.11121901088444726</v>
      </c>
      <c r="N189" s="80">
        <f t="shared" ca="1" si="45"/>
        <v>2.6466763313418653E-6</v>
      </c>
      <c r="O189" s="45">
        <f t="shared" ca="1" si="46"/>
        <v>54107984.523924328</v>
      </c>
      <c r="P189" s="80">
        <f t="shared" ca="1" si="47"/>
        <v>310320411.65488964</v>
      </c>
      <c r="Q189" s="80">
        <f t="shared" ca="1" si="48"/>
        <v>286579517.67257357</v>
      </c>
      <c r="R189" s="58">
        <f t="shared" ca="1" si="49"/>
        <v>1.6268608826024017E-3</v>
      </c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</row>
    <row r="190" spans="1:35">
      <c r="A190" s="87">
        <v>28577.5</v>
      </c>
      <c r="B190" s="87">
        <v>-0.10973224999906961</v>
      </c>
      <c r="C190" s="87">
        <v>1</v>
      </c>
      <c r="D190" s="88">
        <f t="shared" si="35"/>
        <v>2.8577499999999998</v>
      </c>
      <c r="E190" s="88">
        <f t="shared" si="36"/>
        <v>-0.10973224999906961</v>
      </c>
      <c r="F190" s="80">
        <f t="shared" si="37"/>
        <v>2.8577499999999998</v>
      </c>
      <c r="G190" s="80">
        <f t="shared" si="38"/>
        <v>-0.10973224999906961</v>
      </c>
      <c r="H190" s="80">
        <f t="shared" si="39"/>
        <v>8.166735062499999</v>
      </c>
      <c r="I190" s="80">
        <f t="shared" si="40"/>
        <v>23.33848712485937</v>
      </c>
      <c r="J190" s="80">
        <f t="shared" si="41"/>
        <v>66.695561581066855</v>
      </c>
      <c r="K190" s="80">
        <f t="shared" si="42"/>
        <v>-0.31358733743484113</v>
      </c>
      <c r="L190" s="80">
        <f t="shared" si="43"/>
        <v>-0.89615421355441716</v>
      </c>
      <c r="M190" s="80">
        <f t="shared" ca="1" si="44"/>
        <v>-0.11147985258863519</v>
      </c>
      <c r="N190" s="80">
        <f t="shared" ca="1" si="45"/>
        <v>3.0541148110563135E-6</v>
      </c>
      <c r="O190" s="45">
        <f t="shared" ca="1" si="46"/>
        <v>53429942.65204072</v>
      </c>
      <c r="P190" s="80">
        <f t="shared" ca="1" si="47"/>
        <v>327446988.80692363</v>
      </c>
      <c r="Q190" s="80">
        <f t="shared" ca="1" si="48"/>
        <v>293399053.6891526</v>
      </c>
      <c r="R190" s="58">
        <f t="shared" ca="1" si="49"/>
        <v>1.7476025895655778E-3</v>
      </c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</row>
    <row r="191" spans="1:35">
      <c r="A191" s="87">
        <v>28676.5</v>
      </c>
      <c r="B191" s="87">
        <v>-0.11092634999658912</v>
      </c>
      <c r="C191" s="87">
        <v>1</v>
      </c>
      <c r="D191" s="88">
        <f t="shared" si="35"/>
        <v>2.8676499999999998</v>
      </c>
      <c r="E191" s="88">
        <f t="shared" si="36"/>
        <v>-0.11092634999658912</v>
      </c>
      <c r="F191" s="80">
        <f t="shared" si="37"/>
        <v>2.8676499999999998</v>
      </c>
      <c r="G191" s="80">
        <f t="shared" si="38"/>
        <v>-0.11092634999658912</v>
      </c>
      <c r="H191" s="80">
        <f t="shared" si="39"/>
        <v>8.2234165224999991</v>
      </c>
      <c r="I191" s="80">
        <f t="shared" si="40"/>
        <v>23.58188039074712</v>
      </c>
      <c r="J191" s="80">
        <f t="shared" si="41"/>
        <v>67.624579302525973</v>
      </c>
      <c r="K191" s="80">
        <f t="shared" si="42"/>
        <v>-0.31809794756771881</v>
      </c>
      <c r="L191" s="80">
        <f t="shared" si="43"/>
        <v>-0.91219357934256873</v>
      </c>
      <c r="M191" s="80">
        <f t="shared" ca="1" si="44"/>
        <v>-0.11214329573875984</v>
      </c>
      <c r="N191" s="80">
        <f t="shared" ca="1" si="45"/>
        <v>1.4809569393874221E-6</v>
      </c>
      <c r="O191" s="45">
        <f t="shared" ca="1" si="46"/>
        <v>51690718.923526049</v>
      </c>
      <c r="P191" s="80">
        <f t="shared" ca="1" si="47"/>
        <v>373266162.84440809</v>
      </c>
      <c r="Q191" s="80">
        <f t="shared" ca="1" si="48"/>
        <v>311158105.05648172</v>
      </c>
      <c r="R191" s="58">
        <f t="shared" ca="1" si="49"/>
        <v>1.2169457421707108E-3</v>
      </c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</row>
    <row r="192" spans="1:35">
      <c r="A192" s="87">
        <v>29337.5</v>
      </c>
      <c r="B192" s="87">
        <v>-0.11241624999820488</v>
      </c>
      <c r="C192" s="87">
        <v>1</v>
      </c>
      <c r="D192" s="88">
        <f t="shared" si="35"/>
        <v>2.9337499999999999</v>
      </c>
      <c r="E192" s="88">
        <f t="shared" si="36"/>
        <v>-0.11241624999820488</v>
      </c>
      <c r="F192" s="80">
        <f t="shared" si="37"/>
        <v>2.9337499999999999</v>
      </c>
      <c r="G192" s="80">
        <f t="shared" si="38"/>
        <v>-0.11241624999820488</v>
      </c>
      <c r="H192" s="80">
        <f t="shared" si="39"/>
        <v>8.6068890624999987</v>
      </c>
      <c r="I192" s="80">
        <f t="shared" si="40"/>
        <v>25.250460787109372</v>
      </c>
      <c r="J192" s="80">
        <f t="shared" si="41"/>
        <v>74.078539334182111</v>
      </c>
      <c r="K192" s="80">
        <f t="shared" si="42"/>
        <v>-0.32980117343223353</v>
      </c>
      <c r="L192" s="80">
        <f t="shared" si="43"/>
        <v>-0.96755419255681507</v>
      </c>
      <c r="M192" s="80">
        <f t="shared" ca="1" si="44"/>
        <v>-0.11662099291744517</v>
      </c>
      <c r="N192" s="80">
        <f t="shared" ca="1" si="45"/>
        <v>1.7679863016901376E-5</v>
      </c>
      <c r="O192" s="45">
        <f t="shared" ca="1" si="46"/>
        <v>39608291.371249206</v>
      </c>
      <c r="P192" s="80">
        <f t="shared" ca="1" si="47"/>
        <v>770682559.72698557</v>
      </c>
      <c r="Q192" s="80">
        <f t="shared" ca="1" si="48"/>
        <v>446964193.76968729</v>
      </c>
      <c r="R192" s="58">
        <f t="shared" ca="1" si="49"/>
        <v>4.2047429192402924E-3</v>
      </c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</row>
    <row r="193" spans="1:35">
      <c r="A193" s="87">
        <v>29367.5</v>
      </c>
      <c r="B193" s="87">
        <v>-0.11439324999810196</v>
      </c>
      <c r="C193" s="87">
        <v>1</v>
      </c>
      <c r="D193" s="88">
        <f t="shared" si="35"/>
        <v>2.93675</v>
      </c>
      <c r="E193" s="88">
        <f t="shared" si="36"/>
        <v>-0.11439324999810196</v>
      </c>
      <c r="F193" s="80">
        <f t="shared" si="37"/>
        <v>2.93675</v>
      </c>
      <c r="G193" s="80">
        <f t="shared" si="38"/>
        <v>-0.11439324999810196</v>
      </c>
      <c r="H193" s="80">
        <f t="shared" si="39"/>
        <v>8.6245005624999997</v>
      </c>
      <c r="I193" s="80">
        <f t="shared" si="40"/>
        <v>25.328002026921872</v>
      </c>
      <c r="J193" s="80">
        <f t="shared" si="41"/>
        <v>74.382009952562811</v>
      </c>
      <c r="K193" s="80">
        <f t="shared" si="42"/>
        <v>-0.33594437693192591</v>
      </c>
      <c r="L193" s="80">
        <f t="shared" si="43"/>
        <v>-0.98658464895483344</v>
      </c>
      <c r="M193" s="80">
        <f t="shared" ca="1" si="44"/>
        <v>-0.11682619913184557</v>
      </c>
      <c r="N193" s="80">
        <f t="shared" ca="1" si="45"/>
        <v>5.9192414873837494E-6</v>
      </c>
      <c r="O193" s="45">
        <f t="shared" ca="1" si="46"/>
        <v>39048900.379582703</v>
      </c>
      <c r="P193" s="80">
        <f t="shared" ca="1" si="47"/>
        <v>792715140.84104824</v>
      </c>
      <c r="Q193" s="80">
        <f t="shared" ca="1" si="48"/>
        <v>453870552.04265738</v>
      </c>
      <c r="R193" s="58">
        <f t="shared" ca="1" si="49"/>
        <v>2.4329491337436032E-3</v>
      </c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</row>
    <row r="194" spans="1:35">
      <c r="A194" s="87">
        <v>29890.5</v>
      </c>
      <c r="B194" s="87">
        <v>-0.11886894999770448</v>
      </c>
      <c r="C194" s="87">
        <v>1</v>
      </c>
      <c r="D194" s="88">
        <f t="shared" si="35"/>
        <v>2.9890500000000002</v>
      </c>
      <c r="E194" s="88">
        <f t="shared" si="36"/>
        <v>-0.11886894999770448</v>
      </c>
      <c r="F194" s="80">
        <f t="shared" si="37"/>
        <v>2.9890500000000002</v>
      </c>
      <c r="G194" s="80">
        <f t="shared" si="38"/>
        <v>-0.11886894999770448</v>
      </c>
      <c r="H194" s="80">
        <f t="shared" si="39"/>
        <v>8.934419902500002</v>
      </c>
      <c r="I194" s="80">
        <f t="shared" si="40"/>
        <v>26.705427809567631</v>
      </c>
      <c r="J194" s="80">
        <f t="shared" si="41"/>
        <v>79.823858994188129</v>
      </c>
      <c r="K194" s="80">
        <f t="shared" si="42"/>
        <v>-0.3553052349906386</v>
      </c>
      <c r="L194" s="80">
        <f t="shared" si="43"/>
        <v>-1.0620251126487683</v>
      </c>
      <c r="M194" s="80">
        <f t="shared" ca="1" si="44"/>
        <v>-0.12043128589230412</v>
      </c>
      <c r="N194" s="80">
        <f t="shared" ca="1" si="45"/>
        <v>2.4408934475544651E-6</v>
      </c>
      <c r="O194" s="45">
        <f t="shared" ca="1" si="46"/>
        <v>29339223.884074848</v>
      </c>
      <c r="P194" s="80">
        <f t="shared" ca="1" si="47"/>
        <v>1237407224.107666</v>
      </c>
      <c r="Q194" s="80">
        <f t="shared" ca="1" si="48"/>
        <v>585325348.38784289</v>
      </c>
      <c r="R194" s="58">
        <f t="shared" ca="1" si="49"/>
        <v>1.5623358945996424E-3</v>
      </c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</row>
    <row r="195" spans="1:35">
      <c r="A195" s="87">
        <v>29931.5</v>
      </c>
      <c r="B195" s="87">
        <v>-0.11688084999332204</v>
      </c>
      <c r="C195" s="87">
        <v>1</v>
      </c>
      <c r="D195" s="88">
        <f t="shared" si="35"/>
        <v>2.99315</v>
      </c>
      <c r="E195" s="88">
        <f t="shared" si="36"/>
        <v>-0.11688084999332204</v>
      </c>
      <c r="F195" s="80">
        <f t="shared" si="37"/>
        <v>2.99315</v>
      </c>
      <c r="G195" s="80">
        <f t="shared" si="38"/>
        <v>-0.11688084999332204</v>
      </c>
      <c r="H195" s="80">
        <f t="shared" si="39"/>
        <v>8.9589469224999991</v>
      </c>
      <c r="I195" s="80">
        <f t="shared" si="40"/>
        <v>26.815471981080872</v>
      </c>
      <c r="J195" s="80">
        <f t="shared" si="41"/>
        <v>80.262729960172209</v>
      </c>
      <c r="K195" s="80">
        <f t="shared" si="42"/>
        <v>-0.34984191615751187</v>
      </c>
      <c r="L195" s="80">
        <f t="shared" si="43"/>
        <v>-1.0471293313468566</v>
      </c>
      <c r="M195" s="80">
        <f t="shared" ca="1" si="44"/>
        <v>-0.12071611401731466</v>
      </c>
      <c r="N195" s="80">
        <f t="shared" ca="1" si="45"/>
        <v>1.4709250133732052E-5</v>
      </c>
      <c r="O195" s="45">
        <f t="shared" ca="1" si="46"/>
        <v>28589724.4626523</v>
      </c>
      <c r="P195" s="80">
        <f t="shared" ca="1" si="47"/>
        <v>1277307165.281369</v>
      </c>
      <c r="Q195" s="80">
        <f t="shared" ca="1" si="48"/>
        <v>596542046.94797945</v>
      </c>
      <c r="R195" s="58">
        <f t="shared" ca="1" si="49"/>
        <v>3.8352640239926183E-3</v>
      </c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</row>
    <row r="196" spans="1:35">
      <c r="A196" s="87">
        <v>29936</v>
      </c>
      <c r="B196" s="87">
        <v>-0.11976240000512917</v>
      </c>
      <c r="C196" s="87">
        <v>1</v>
      </c>
      <c r="D196" s="88">
        <f t="shared" si="35"/>
        <v>2.9935999999999998</v>
      </c>
      <c r="E196" s="88">
        <f t="shared" si="36"/>
        <v>-0.11976240000512917</v>
      </c>
      <c r="F196" s="80">
        <f t="shared" si="37"/>
        <v>2.9935999999999998</v>
      </c>
      <c r="G196" s="80">
        <f t="shared" si="38"/>
        <v>-0.11976240000512917</v>
      </c>
      <c r="H196" s="80">
        <f t="shared" si="39"/>
        <v>8.9616409599999987</v>
      </c>
      <c r="I196" s="80">
        <f t="shared" si="40"/>
        <v>26.827568377855993</v>
      </c>
      <c r="J196" s="80">
        <f t="shared" si="41"/>
        <v>80.311008695949695</v>
      </c>
      <c r="K196" s="80">
        <f t="shared" si="42"/>
        <v>-0.35852072065535467</v>
      </c>
      <c r="L196" s="80">
        <f t="shared" si="43"/>
        <v>-1.0732676293538697</v>
      </c>
      <c r="M196" s="80">
        <f t="shared" ca="1" si="44"/>
        <v>-0.12074739522132402</v>
      </c>
      <c r="N196" s="80">
        <f t="shared" ca="1" si="45"/>
        <v>9.7021557592675135E-7</v>
      </c>
      <c r="O196" s="45">
        <f t="shared" ca="1" si="46"/>
        <v>28507638.520356406</v>
      </c>
      <c r="P196" s="80">
        <f t="shared" ca="1" si="47"/>
        <v>1281732709.4154007</v>
      </c>
      <c r="Q196" s="80">
        <f t="shared" ca="1" si="48"/>
        <v>597781454.96340513</v>
      </c>
      <c r="R196" s="58">
        <f t="shared" ca="1" si="49"/>
        <v>9.8499521619485608E-4</v>
      </c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</row>
    <row r="197" spans="1:35">
      <c r="A197" s="87">
        <v>29942.5</v>
      </c>
      <c r="B197" s="87">
        <v>-0.11665574999642558</v>
      </c>
      <c r="C197" s="87">
        <v>1</v>
      </c>
      <c r="D197" s="88">
        <f t="shared" si="35"/>
        <v>2.9942500000000001</v>
      </c>
      <c r="E197" s="88">
        <f t="shared" si="36"/>
        <v>-0.11665574999642558</v>
      </c>
      <c r="F197" s="80">
        <f t="shared" si="37"/>
        <v>2.9942500000000001</v>
      </c>
      <c r="G197" s="80">
        <f t="shared" si="38"/>
        <v>-0.11665574999642558</v>
      </c>
      <c r="H197" s="80">
        <f t="shared" si="39"/>
        <v>8.9655330625000005</v>
      </c>
      <c r="I197" s="80">
        <f t="shared" si="40"/>
        <v>26.845047372390628</v>
      </c>
      <c r="J197" s="80">
        <f t="shared" si="41"/>
        <v>80.380783094780639</v>
      </c>
      <c r="K197" s="80">
        <f t="shared" si="42"/>
        <v>-0.34929647942679731</v>
      </c>
      <c r="L197" s="80">
        <f t="shared" si="43"/>
        <v>-1.045880983523688</v>
      </c>
      <c r="M197" s="80">
        <f t="shared" ca="1" si="44"/>
        <v>-0.12079258602031723</v>
      </c>
      <c r="N197" s="80">
        <f t="shared" ca="1" si="45"/>
        <v>1.7113412288567622E-5</v>
      </c>
      <c r="O197" s="45">
        <f t="shared" ca="1" si="46"/>
        <v>28389133.864690788</v>
      </c>
      <c r="P197" s="80">
        <f t="shared" ca="1" si="47"/>
        <v>1288141377.9509137</v>
      </c>
      <c r="Q197" s="80">
        <f t="shared" ca="1" si="48"/>
        <v>599574619.45520198</v>
      </c>
      <c r="R197" s="58">
        <f t="shared" ca="1" si="49"/>
        <v>4.1368360238916435E-3</v>
      </c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</row>
    <row r="198" spans="1:35">
      <c r="A198" s="87">
        <v>29998.5</v>
      </c>
      <c r="B198" s="87">
        <v>-0.11165614999481477</v>
      </c>
      <c r="C198" s="87">
        <v>1</v>
      </c>
      <c r="D198" s="88">
        <f t="shared" si="35"/>
        <v>2.9998499999999999</v>
      </c>
      <c r="E198" s="88">
        <f t="shared" si="36"/>
        <v>-0.11165614999481477</v>
      </c>
      <c r="F198" s="80">
        <f t="shared" si="37"/>
        <v>2.9998499999999999</v>
      </c>
      <c r="G198" s="80">
        <f t="shared" si="38"/>
        <v>-0.11165614999481477</v>
      </c>
      <c r="H198" s="80">
        <f t="shared" si="39"/>
        <v>8.9991000224999986</v>
      </c>
      <c r="I198" s="80">
        <f t="shared" si="40"/>
        <v>26.995950202496619</v>
      </c>
      <c r="J198" s="80">
        <f t="shared" si="41"/>
        <v>80.983801214959485</v>
      </c>
      <c r="K198" s="80">
        <f t="shared" si="42"/>
        <v>-0.33495170156194509</v>
      </c>
      <c r="L198" s="80">
        <f t="shared" si="43"/>
        <v>-1.0048048619306009</v>
      </c>
      <c r="M198" s="80">
        <f t="shared" ca="1" si="44"/>
        <v>-0.12118225684467879</v>
      </c>
      <c r="N198" s="80">
        <f t="shared" ca="1" si="45"/>
        <v>9.0746711715026176E-5</v>
      </c>
      <c r="O198" s="45">
        <f t="shared" ca="1" si="46"/>
        <v>27371452.361432273</v>
      </c>
      <c r="P198" s="80">
        <f t="shared" ca="1" si="47"/>
        <v>1344151709.315964</v>
      </c>
      <c r="Q198" s="80">
        <f t="shared" ca="1" si="48"/>
        <v>615166275.84255409</v>
      </c>
      <c r="R198" s="58">
        <f t="shared" ca="1" si="49"/>
        <v>9.5261068498640189E-3</v>
      </c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</row>
    <row r="199" spans="1:35">
      <c r="A199" s="87">
        <v>30048</v>
      </c>
      <c r="B199" s="87">
        <v>-0.12020320000010543</v>
      </c>
      <c r="C199" s="87">
        <v>1</v>
      </c>
      <c r="D199" s="88">
        <f t="shared" si="35"/>
        <v>3.0047999999999999</v>
      </c>
      <c r="E199" s="88">
        <f t="shared" si="36"/>
        <v>-0.12020320000010543</v>
      </c>
      <c r="F199" s="80">
        <f t="shared" si="37"/>
        <v>3.0047999999999999</v>
      </c>
      <c r="G199" s="80">
        <f t="shared" si="38"/>
        <v>-0.12020320000010543</v>
      </c>
      <c r="H199" s="80">
        <f t="shared" si="39"/>
        <v>9.0288230399999989</v>
      </c>
      <c r="I199" s="80">
        <f t="shared" si="40"/>
        <v>27.129807470591995</v>
      </c>
      <c r="J199" s="80">
        <f t="shared" si="41"/>
        <v>81.519645487634818</v>
      </c>
      <c r="K199" s="80">
        <f t="shared" si="42"/>
        <v>-0.36118657536031679</v>
      </c>
      <c r="L199" s="80">
        <f t="shared" si="43"/>
        <v>-1.0852934216426799</v>
      </c>
      <c r="M199" s="80">
        <f t="shared" ca="1" si="44"/>
        <v>-0.12152719743095067</v>
      </c>
      <c r="N199" s="80">
        <f t="shared" ca="1" si="45"/>
        <v>1.7529691968848009E-6</v>
      </c>
      <c r="O199" s="45">
        <f t="shared" ca="1" si="46"/>
        <v>26477173.57273053</v>
      </c>
      <c r="P199" s="80">
        <f t="shared" ca="1" si="47"/>
        <v>1394858805.4276681</v>
      </c>
      <c r="Q199" s="80">
        <f t="shared" ca="1" si="48"/>
        <v>629162540.09958208</v>
      </c>
      <c r="R199" s="58">
        <f t="shared" ca="1" si="49"/>
        <v>1.3239974308452418E-3</v>
      </c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</row>
    <row r="200" spans="1:35">
      <c r="A200" s="87">
        <v>30048</v>
      </c>
      <c r="B200" s="87">
        <v>-0.12020320000010543</v>
      </c>
      <c r="C200" s="87">
        <v>1</v>
      </c>
      <c r="D200" s="88">
        <f t="shared" si="35"/>
        <v>3.0047999999999999</v>
      </c>
      <c r="E200" s="88">
        <f t="shared" si="36"/>
        <v>-0.12020320000010543</v>
      </c>
      <c r="F200" s="80">
        <f t="shared" si="37"/>
        <v>3.0047999999999999</v>
      </c>
      <c r="G200" s="80">
        <f t="shared" si="38"/>
        <v>-0.12020320000010543</v>
      </c>
      <c r="H200" s="80">
        <f t="shared" si="39"/>
        <v>9.0288230399999989</v>
      </c>
      <c r="I200" s="80">
        <f t="shared" si="40"/>
        <v>27.129807470591995</v>
      </c>
      <c r="J200" s="80">
        <f t="shared" si="41"/>
        <v>81.519645487634818</v>
      </c>
      <c r="K200" s="80">
        <f t="shared" si="42"/>
        <v>-0.36118657536031679</v>
      </c>
      <c r="L200" s="80">
        <f t="shared" si="43"/>
        <v>-1.0852934216426799</v>
      </c>
      <c r="M200" s="80">
        <f t="shared" ca="1" si="44"/>
        <v>-0.12152719743095067</v>
      </c>
      <c r="N200" s="80">
        <f t="shared" ca="1" si="45"/>
        <v>1.7529691968848009E-6</v>
      </c>
      <c r="O200" s="45">
        <f t="shared" ca="1" si="46"/>
        <v>26477173.57273053</v>
      </c>
      <c r="P200" s="80">
        <f t="shared" ca="1" si="47"/>
        <v>1394858805.4276681</v>
      </c>
      <c r="Q200" s="80">
        <f t="shared" ca="1" si="48"/>
        <v>629162540.09958208</v>
      </c>
      <c r="R200" s="58">
        <f t="shared" ca="1" si="49"/>
        <v>1.3239974308452418E-3</v>
      </c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</row>
    <row r="201" spans="1:35">
      <c r="A201" s="87">
        <v>30048</v>
      </c>
      <c r="B201" s="87">
        <v>-0.12015319999773055</v>
      </c>
      <c r="C201" s="87">
        <v>1</v>
      </c>
      <c r="D201" s="88">
        <f t="shared" si="35"/>
        <v>3.0047999999999999</v>
      </c>
      <c r="E201" s="88">
        <f t="shared" si="36"/>
        <v>-0.12015319999773055</v>
      </c>
      <c r="F201" s="80">
        <f t="shared" si="37"/>
        <v>3.0047999999999999</v>
      </c>
      <c r="G201" s="80">
        <f t="shared" si="38"/>
        <v>-0.12015319999773055</v>
      </c>
      <c r="H201" s="80">
        <f t="shared" si="39"/>
        <v>9.0288230399999989</v>
      </c>
      <c r="I201" s="80">
        <f t="shared" si="40"/>
        <v>27.129807470591995</v>
      </c>
      <c r="J201" s="80">
        <f t="shared" si="41"/>
        <v>81.519645487634818</v>
      </c>
      <c r="K201" s="80">
        <f t="shared" si="42"/>
        <v>-0.36103633535318075</v>
      </c>
      <c r="L201" s="80">
        <f t="shared" si="43"/>
        <v>-1.0848419804692375</v>
      </c>
      <c r="M201" s="80">
        <f t="shared" ca="1" si="44"/>
        <v>-0.12152719743095067</v>
      </c>
      <c r="N201" s="80">
        <f t="shared" ca="1" si="45"/>
        <v>1.8878689464954626E-6</v>
      </c>
      <c r="O201" s="45">
        <f t="shared" ca="1" si="46"/>
        <v>26477173.57273053</v>
      </c>
      <c r="P201" s="80">
        <f t="shared" ca="1" si="47"/>
        <v>1394858805.4276681</v>
      </c>
      <c r="Q201" s="80">
        <f t="shared" ca="1" si="48"/>
        <v>629162540.09958208</v>
      </c>
      <c r="R201" s="58">
        <f t="shared" ca="1" si="49"/>
        <v>1.3739974332201144E-3</v>
      </c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</row>
    <row r="202" spans="1:35">
      <c r="A202" s="87">
        <v>30048</v>
      </c>
      <c r="B202" s="87">
        <v>-0.12015319999773055</v>
      </c>
      <c r="C202" s="87">
        <v>1</v>
      </c>
      <c r="D202" s="88">
        <f t="shared" si="35"/>
        <v>3.0047999999999999</v>
      </c>
      <c r="E202" s="88">
        <f t="shared" si="36"/>
        <v>-0.12015319999773055</v>
      </c>
      <c r="F202" s="80">
        <f t="shared" si="37"/>
        <v>3.0047999999999999</v>
      </c>
      <c r="G202" s="80">
        <f t="shared" si="38"/>
        <v>-0.12015319999773055</v>
      </c>
      <c r="H202" s="80">
        <f t="shared" si="39"/>
        <v>9.0288230399999989</v>
      </c>
      <c r="I202" s="80">
        <f t="shared" si="40"/>
        <v>27.129807470591995</v>
      </c>
      <c r="J202" s="80">
        <f t="shared" si="41"/>
        <v>81.519645487634818</v>
      </c>
      <c r="K202" s="80">
        <f t="shared" si="42"/>
        <v>-0.36103633535318075</v>
      </c>
      <c r="L202" s="80">
        <f t="shared" si="43"/>
        <v>-1.0848419804692375</v>
      </c>
      <c r="M202" s="80">
        <f t="shared" ca="1" si="44"/>
        <v>-0.12152719743095067</v>
      </c>
      <c r="N202" s="80">
        <f t="shared" ca="1" si="45"/>
        <v>1.8878689464954626E-6</v>
      </c>
      <c r="O202" s="45">
        <f t="shared" ca="1" si="46"/>
        <v>26477173.57273053</v>
      </c>
      <c r="P202" s="80">
        <f t="shared" ca="1" si="47"/>
        <v>1394858805.4276681</v>
      </c>
      <c r="Q202" s="80">
        <f t="shared" ca="1" si="48"/>
        <v>629162540.09958208</v>
      </c>
      <c r="R202" s="58">
        <f t="shared" ca="1" si="49"/>
        <v>1.3739974332201144E-3</v>
      </c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</row>
    <row r="203" spans="1:35">
      <c r="A203" s="87">
        <v>30124.5</v>
      </c>
      <c r="B203" s="87">
        <v>-0.11698954999883426</v>
      </c>
      <c r="C203" s="87">
        <v>1</v>
      </c>
      <c r="D203" s="88">
        <f t="shared" si="35"/>
        <v>3.0124499999999999</v>
      </c>
      <c r="E203" s="88">
        <f t="shared" si="36"/>
        <v>-0.11698954999883426</v>
      </c>
      <c r="F203" s="80">
        <f t="shared" si="37"/>
        <v>3.0124499999999999</v>
      </c>
      <c r="G203" s="80">
        <f t="shared" si="38"/>
        <v>-0.11698954999883426</v>
      </c>
      <c r="H203" s="80">
        <f t="shared" si="39"/>
        <v>9.0748550024999997</v>
      </c>
      <c r="I203" s="80">
        <f t="shared" si="40"/>
        <v>27.337546952281123</v>
      </c>
      <c r="J203" s="80">
        <f t="shared" si="41"/>
        <v>82.352993316399264</v>
      </c>
      <c r="K203" s="80">
        <f t="shared" si="42"/>
        <v>-0.35242516989398825</v>
      </c>
      <c r="L203" s="80">
        <f t="shared" si="43"/>
        <v>-1.0616632030471449</v>
      </c>
      <c r="M203" s="80">
        <f t="shared" ca="1" si="44"/>
        <v>-0.12206120921914317</v>
      </c>
      <c r="N203" s="80">
        <f t="shared" ca="1" si="45"/>
        <v>2.5721727246944302E-5</v>
      </c>
      <c r="O203" s="45">
        <f t="shared" ca="1" si="46"/>
        <v>25106009.060014054</v>
      </c>
      <c r="P203" s="80">
        <f t="shared" ca="1" si="47"/>
        <v>1475461064.8445859</v>
      </c>
      <c r="Q203" s="80">
        <f t="shared" ca="1" si="48"/>
        <v>651192398.4124831</v>
      </c>
      <c r="R203" s="58">
        <f t="shared" ca="1" si="49"/>
        <v>5.0716592203089023E-3</v>
      </c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</row>
    <row r="204" spans="1:35">
      <c r="A204" s="87">
        <v>30830</v>
      </c>
      <c r="B204" s="87">
        <v>-0.12579700000060257</v>
      </c>
      <c r="C204" s="87">
        <v>1</v>
      </c>
      <c r="D204" s="88">
        <f t="shared" si="35"/>
        <v>3.0830000000000002</v>
      </c>
      <c r="E204" s="88">
        <f t="shared" si="36"/>
        <v>-0.12579700000060257</v>
      </c>
      <c r="F204" s="80">
        <f t="shared" si="37"/>
        <v>3.0830000000000002</v>
      </c>
      <c r="G204" s="80">
        <f t="shared" si="38"/>
        <v>-0.12579700000060257</v>
      </c>
      <c r="H204" s="80">
        <f t="shared" si="39"/>
        <v>9.5048890000000004</v>
      </c>
      <c r="I204" s="80">
        <f t="shared" si="40"/>
        <v>29.303572787000004</v>
      </c>
      <c r="J204" s="80">
        <f t="shared" si="41"/>
        <v>90.342914902321013</v>
      </c>
      <c r="K204" s="80">
        <f t="shared" si="42"/>
        <v>-0.38783215100185775</v>
      </c>
      <c r="L204" s="80">
        <f t="shared" si="43"/>
        <v>-1.1956865215387276</v>
      </c>
      <c r="M204" s="80">
        <f t="shared" ca="1" si="44"/>
        <v>-0.12703874454743885</v>
      </c>
      <c r="N204" s="80">
        <f t="shared" ca="1" si="45"/>
        <v>1.5419295195976572E-6</v>
      </c>
      <c r="O204" s="45">
        <f t="shared" ca="1" si="46"/>
        <v>13402558.617522819</v>
      </c>
      <c r="P204" s="80">
        <f t="shared" ca="1" si="47"/>
        <v>2353622983.305428</v>
      </c>
      <c r="Q204" s="80">
        <f t="shared" ca="1" si="48"/>
        <v>878170305.16763532</v>
      </c>
      <c r="R204" s="58">
        <f t="shared" ca="1" si="49"/>
        <v>1.2417445468362875E-3</v>
      </c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</row>
    <row r="205" spans="1:35">
      <c r="A205" s="87">
        <v>31695.5</v>
      </c>
      <c r="B205" s="87">
        <v>-0.13094845000159694</v>
      </c>
      <c r="C205" s="87">
        <v>1</v>
      </c>
      <c r="D205" s="88">
        <f t="shared" si="35"/>
        <v>3.1695500000000001</v>
      </c>
      <c r="E205" s="88">
        <f t="shared" si="36"/>
        <v>-0.13094845000159694</v>
      </c>
      <c r="F205" s="80">
        <f t="shared" si="37"/>
        <v>3.1695500000000001</v>
      </c>
      <c r="G205" s="80">
        <f t="shared" si="38"/>
        <v>-0.13094845000159694</v>
      </c>
      <c r="H205" s="80">
        <f t="shared" si="39"/>
        <v>10.0460472025</v>
      </c>
      <c r="I205" s="80">
        <f t="shared" si="40"/>
        <v>31.841448910683877</v>
      </c>
      <c r="J205" s="80">
        <f t="shared" si="41"/>
        <v>100.92306439485809</v>
      </c>
      <c r="K205" s="80">
        <f t="shared" si="42"/>
        <v>-0.41504765970256158</v>
      </c>
      <c r="L205" s="80">
        <f t="shared" si="43"/>
        <v>-1.3155143098102542</v>
      </c>
      <c r="M205" s="80">
        <f t="shared" ca="1" si="44"/>
        <v>-0.13327516276403353</v>
      </c>
      <c r="N205" s="80">
        <f t="shared" ca="1" si="45"/>
        <v>5.4135922788853293E-6</v>
      </c>
      <c r="O205" s="45">
        <f t="shared" ca="1" si="46"/>
        <v>3053808.8450130909</v>
      </c>
      <c r="P205" s="80">
        <f t="shared" ca="1" si="47"/>
        <v>3797533477.6820421</v>
      </c>
      <c r="Q205" s="80">
        <f t="shared" ca="1" si="48"/>
        <v>1220133555.7903376</v>
      </c>
      <c r="R205" s="58">
        <f t="shared" ca="1" si="49"/>
        <v>2.3267127624365946E-3</v>
      </c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</row>
    <row r="206" spans="1:35">
      <c r="A206" s="87"/>
      <c r="B206" s="87"/>
      <c r="C206" s="87"/>
      <c r="D206" s="88">
        <f t="shared" si="35"/>
        <v>0</v>
      </c>
      <c r="E206" s="88">
        <f t="shared" si="36"/>
        <v>0</v>
      </c>
      <c r="F206" s="80">
        <f t="shared" si="37"/>
        <v>0</v>
      </c>
      <c r="G206" s="80">
        <f t="shared" si="38"/>
        <v>0</v>
      </c>
      <c r="H206" s="80">
        <f t="shared" si="39"/>
        <v>0</v>
      </c>
      <c r="I206" s="80">
        <f t="shared" si="40"/>
        <v>0</v>
      </c>
      <c r="J206" s="80">
        <f t="shared" si="41"/>
        <v>0</v>
      </c>
      <c r="K206" s="80">
        <f t="shared" si="42"/>
        <v>0</v>
      </c>
      <c r="L206" s="80">
        <f t="shared" si="43"/>
        <v>0</v>
      </c>
      <c r="M206" s="80">
        <f t="shared" ca="1" si="44"/>
        <v>1.6605170903090274E-3</v>
      </c>
      <c r="N206" s="80">
        <f t="shared" ca="1" si="45"/>
        <v>0</v>
      </c>
      <c r="O206" s="45">
        <f t="shared" ca="1" si="46"/>
        <v>0</v>
      </c>
      <c r="P206" s="80">
        <f t="shared" ca="1" si="47"/>
        <v>0</v>
      </c>
      <c r="Q206" s="80">
        <f t="shared" ca="1" si="48"/>
        <v>0</v>
      </c>
      <c r="R206" s="58">
        <f t="shared" ca="1" si="49"/>
        <v>-1.6605170903090274E-3</v>
      </c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</row>
    <row r="207" spans="1:35">
      <c r="A207" s="87"/>
      <c r="B207" s="87"/>
      <c r="C207" s="87"/>
      <c r="D207" s="88">
        <f t="shared" si="35"/>
        <v>0</v>
      </c>
      <c r="E207" s="88">
        <f t="shared" si="36"/>
        <v>0</v>
      </c>
      <c r="F207" s="80">
        <f t="shared" si="37"/>
        <v>0</v>
      </c>
      <c r="G207" s="80">
        <f t="shared" si="38"/>
        <v>0</v>
      </c>
      <c r="H207" s="80">
        <f t="shared" si="39"/>
        <v>0</v>
      </c>
      <c r="I207" s="80">
        <f t="shared" si="40"/>
        <v>0</v>
      </c>
      <c r="J207" s="80">
        <f t="shared" si="41"/>
        <v>0</v>
      </c>
      <c r="K207" s="80">
        <f t="shared" si="42"/>
        <v>0</v>
      </c>
      <c r="L207" s="80">
        <f t="shared" si="43"/>
        <v>0</v>
      </c>
      <c r="M207" s="80">
        <f t="shared" ca="1" si="44"/>
        <v>1.6605170903090274E-3</v>
      </c>
      <c r="N207" s="80">
        <f t="shared" ca="1" si="45"/>
        <v>0</v>
      </c>
      <c r="O207" s="45">
        <f t="shared" ca="1" si="46"/>
        <v>0</v>
      </c>
      <c r="P207" s="80">
        <f t="shared" ca="1" si="47"/>
        <v>0</v>
      </c>
      <c r="Q207" s="80">
        <f t="shared" ca="1" si="48"/>
        <v>0</v>
      </c>
      <c r="R207" s="58">
        <f t="shared" ca="1" si="49"/>
        <v>-1.6605170903090274E-3</v>
      </c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</row>
    <row r="208" spans="1:35">
      <c r="A208" s="87"/>
      <c r="B208" s="87"/>
      <c r="C208" s="87"/>
      <c r="D208" s="88">
        <f t="shared" si="35"/>
        <v>0</v>
      </c>
      <c r="E208" s="88">
        <f t="shared" si="36"/>
        <v>0</v>
      </c>
      <c r="F208" s="80">
        <f t="shared" si="37"/>
        <v>0</v>
      </c>
      <c r="G208" s="80">
        <f t="shared" si="38"/>
        <v>0</v>
      </c>
      <c r="H208" s="80">
        <f t="shared" si="39"/>
        <v>0</v>
      </c>
      <c r="I208" s="80">
        <f t="shared" si="40"/>
        <v>0</v>
      </c>
      <c r="J208" s="80">
        <f t="shared" si="41"/>
        <v>0</v>
      </c>
      <c r="K208" s="80">
        <f t="shared" si="42"/>
        <v>0</v>
      </c>
      <c r="L208" s="80">
        <f t="shared" si="43"/>
        <v>0</v>
      </c>
      <c r="M208" s="80">
        <f t="shared" ca="1" si="44"/>
        <v>1.6605170903090274E-3</v>
      </c>
      <c r="N208" s="80">
        <f t="shared" ca="1" si="45"/>
        <v>0</v>
      </c>
      <c r="O208" s="45">
        <f t="shared" ca="1" si="46"/>
        <v>0</v>
      </c>
      <c r="P208" s="80">
        <f t="shared" ca="1" si="47"/>
        <v>0</v>
      </c>
      <c r="Q208" s="80">
        <f t="shared" ca="1" si="48"/>
        <v>0</v>
      </c>
      <c r="R208" s="58">
        <f t="shared" ca="1" si="49"/>
        <v>-1.6605170903090274E-3</v>
      </c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</row>
    <row r="209" spans="1:35">
      <c r="A209" s="87"/>
      <c r="B209" s="87"/>
      <c r="C209" s="87"/>
      <c r="D209" s="88">
        <f t="shared" si="35"/>
        <v>0</v>
      </c>
      <c r="E209" s="88">
        <f t="shared" si="36"/>
        <v>0</v>
      </c>
      <c r="F209" s="80">
        <f t="shared" si="37"/>
        <v>0</v>
      </c>
      <c r="G209" s="80">
        <f t="shared" si="38"/>
        <v>0</v>
      </c>
      <c r="H209" s="80">
        <f t="shared" si="39"/>
        <v>0</v>
      </c>
      <c r="I209" s="80">
        <f t="shared" si="40"/>
        <v>0</v>
      </c>
      <c r="J209" s="80">
        <f t="shared" si="41"/>
        <v>0</v>
      </c>
      <c r="K209" s="80">
        <f t="shared" si="42"/>
        <v>0</v>
      </c>
      <c r="L209" s="80">
        <f t="shared" si="43"/>
        <v>0</v>
      </c>
      <c r="M209" s="80">
        <f t="shared" ca="1" si="44"/>
        <v>1.6605170903090274E-3</v>
      </c>
      <c r="N209" s="80">
        <f t="shared" ca="1" si="45"/>
        <v>0</v>
      </c>
      <c r="O209" s="45">
        <f t="shared" ca="1" si="46"/>
        <v>0</v>
      </c>
      <c r="P209" s="80">
        <f t="shared" ca="1" si="47"/>
        <v>0</v>
      </c>
      <c r="Q209" s="80">
        <f t="shared" ca="1" si="48"/>
        <v>0</v>
      </c>
      <c r="R209" s="58">
        <f t="shared" ca="1" si="49"/>
        <v>-1.6605170903090274E-3</v>
      </c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</row>
    <row r="210" spans="1:35">
      <c r="A210" s="87"/>
      <c r="B210" s="87"/>
      <c r="C210" s="87"/>
      <c r="D210" s="88">
        <f t="shared" si="35"/>
        <v>0</v>
      </c>
      <c r="E210" s="88">
        <f t="shared" si="36"/>
        <v>0</v>
      </c>
      <c r="F210" s="80">
        <f t="shared" si="37"/>
        <v>0</v>
      </c>
      <c r="G210" s="80">
        <f t="shared" si="38"/>
        <v>0</v>
      </c>
      <c r="H210" s="80">
        <f t="shared" si="39"/>
        <v>0</v>
      </c>
      <c r="I210" s="80">
        <f t="shared" si="40"/>
        <v>0</v>
      </c>
      <c r="J210" s="80">
        <f t="shared" si="41"/>
        <v>0</v>
      </c>
      <c r="K210" s="80">
        <f t="shared" si="42"/>
        <v>0</v>
      </c>
      <c r="L210" s="80">
        <f t="shared" si="43"/>
        <v>0</v>
      </c>
      <c r="M210" s="80">
        <f t="shared" ca="1" si="44"/>
        <v>1.6605170903090274E-3</v>
      </c>
      <c r="N210" s="80">
        <f t="shared" ca="1" si="45"/>
        <v>0</v>
      </c>
      <c r="O210" s="45">
        <f t="shared" ca="1" si="46"/>
        <v>0</v>
      </c>
      <c r="P210" s="80">
        <f t="shared" ca="1" si="47"/>
        <v>0</v>
      </c>
      <c r="Q210" s="80">
        <f t="shared" ca="1" si="48"/>
        <v>0</v>
      </c>
      <c r="R210" s="58">
        <f t="shared" ca="1" si="49"/>
        <v>-1.6605170903090274E-3</v>
      </c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</row>
    <row r="211" spans="1:35">
      <c r="A211" s="87"/>
      <c r="B211" s="87"/>
      <c r="C211" s="87"/>
      <c r="D211" s="88">
        <f t="shared" si="35"/>
        <v>0</v>
      </c>
      <c r="E211" s="88">
        <f t="shared" si="36"/>
        <v>0</v>
      </c>
      <c r="F211" s="80">
        <f t="shared" si="37"/>
        <v>0</v>
      </c>
      <c r="G211" s="80">
        <f t="shared" si="38"/>
        <v>0</v>
      </c>
      <c r="H211" s="80">
        <f t="shared" si="39"/>
        <v>0</v>
      </c>
      <c r="I211" s="80">
        <f t="shared" si="40"/>
        <v>0</v>
      </c>
      <c r="J211" s="80">
        <f t="shared" si="41"/>
        <v>0</v>
      </c>
      <c r="K211" s="80">
        <f t="shared" si="42"/>
        <v>0</v>
      </c>
      <c r="L211" s="80">
        <f t="shared" si="43"/>
        <v>0</v>
      </c>
      <c r="M211" s="80">
        <f t="shared" ca="1" si="44"/>
        <v>1.6605170903090274E-3</v>
      </c>
      <c r="N211" s="80">
        <f t="shared" ca="1" si="45"/>
        <v>0</v>
      </c>
      <c r="O211" s="45">
        <f t="shared" ca="1" si="46"/>
        <v>0</v>
      </c>
      <c r="P211" s="80">
        <f t="shared" ca="1" si="47"/>
        <v>0</v>
      </c>
      <c r="Q211" s="80">
        <f t="shared" ca="1" si="48"/>
        <v>0</v>
      </c>
      <c r="R211" s="58">
        <f t="shared" ca="1" si="49"/>
        <v>-1.6605170903090274E-3</v>
      </c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</row>
    <row r="212" spans="1:35">
      <c r="A212" s="87"/>
      <c r="B212" s="87"/>
      <c r="C212" s="87"/>
      <c r="D212" s="88">
        <f t="shared" si="35"/>
        <v>0</v>
      </c>
      <c r="E212" s="88">
        <f t="shared" si="36"/>
        <v>0</v>
      </c>
      <c r="F212" s="80">
        <f t="shared" si="37"/>
        <v>0</v>
      </c>
      <c r="G212" s="80">
        <f t="shared" si="38"/>
        <v>0</v>
      </c>
      <c r="H212" s="80">
        <f t="shared" si="39"/>
        <v>0</v>
      </c>
      <c r="I212" s="80">
        <f t="shared" si="40"/>
        <v>0</v>
      </c>
      <c r="J212" s="80">
        <f t="shared" si="41"/>
        <v>0</v>
      </c>
      <c r="K212" s="80">
        <f t="shared" si="42"/>
        <v>0</v>
      </c>
      <c r="L212" s="80">
        <f t="shared" si="43"/>
        <v>0</v>
      </c>
      <c r="M212" s="80">
        <f t="shared" ca="1" si="44"/>
        <v>1.6605170903090274E-3</v>
      </c>
      <c r="N212" s="80">
        <f t="shared" ca="1" si="45"/>
        <v>0</v>
      </c>
      <c r="O212" s="45">
        <f t="shared" ca="1" si="46"/>
        <v>0</v>
      </c>
      <c r="P212" s="80">
        <f t="shared" ca="1" si="47"/>
        <v>0</v>
      </c>
      <c r="Q212" s="80">
        <f t="shared" ca="1" si="48"/>
        <v>0</v>
      </c>
      <c r="R212" s="58">
        <f t="shared" ca="1" si="49"/>
        <v>-1.6605170903090274E-3</v>
      </c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</row>
    <row r="213" spans="1:35">
      <c r="A213" s="87"/>
      <c r="B213" s="87"/>
      <c r="C213" s="87"/>
      <c r="D213" s="88">
        <f t="shared" ref="D213:D276" si="50">A213/A$18</f>
        <v>0</v>
      </c>
      <c r="E213" s="88">
        <f t="shared" ref="E213:E276" si="51">B213/B$18</f>
        <v>0</v>
      </c>
      <c r="F213" s="80">
        <f t="shared" ref="F213:F276" si="52">$C213*D213</f>
        <v>0</v>
      </c>
      <c r="G213" s="80">
        <f t="shared" ref="G213:G276" si="53">$C213*E213</f>
        <v>0</v>
      </c>
      <c r="H213" s="80">
        <f t="shared" ref="H213:H276" si="54">C213*D213*D213</f>
        <v>0</v>
      </c>
      <c r="I213" s="80">
        <f t="shared" ref="I213:I276" si="55">C213*D213*D213*D213</f>
        <v>0</v>
      </c>
      <c r="J213" s="80">
        <f t="shared" ref="J213:J276" si="56">C213*D213*D213*D213*D213</f>
        <v>0</v>
      </c>
      <c r="K213" s="80">
        <f t="shared" ref="K213:K276" si="57">C213*E213*D213</f>
        <v>0</v>
      </c>
      <c r="L213" s="80">
        <f t="shared" ref="L213:L276" si="58">C213*E213*D213*D213</f>
        <v>0</v>
      </c>
      <c r="M213" s="80">
        <f t="shared" ref="M213:M276" ca="1" si="59">+E$4+E$5*D213+E$6*D213^2</f>
        <v>1.6605170903090274E-3</v>
      </c>
      <c r="N213" s="80">
        <f t="shared" ref="N213:N276" ca="1" si="60">C213*(M213-E213)^2</f>
        <v>0</v>
      </c>
      <c r="O213" s="45">
        <f t="shared" ref="O213:O276" ca="1" si="61">(C213*O$1-O$2*F213+O$3*H213)^2</f>
        <v>0</v>
      </c>
      <c r="P213" s="80">
        <f t="shared" ref="P213:P276" ca="1" si="62">(-C213*O$2+O$4*F213-O$5*H213)^2</f>
        <v>0</v>
      </c>
      <c r="Q213" s="80">
        <f t="shared" ref="Q213:Q276" ca="1" si="63">+(C213*O$3-F213*O$5+H213*O$6)^2</f>
        <v>0</v>
      </c>
      <c r="R213" s="58">
        <f t="shared" ref="R213:R276" ca="1" si="64">+E213-M213</f>
        <v>-1.6605170903090274E-3</v>
      </c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</row>
    <row r="214" spans="1:35">
      <c r="A214" s="87"/>
      <c r="B214" s="87"/>
      <c r="C214" s="87"/>
      <c r="D214" s="88">
        <f t="shared" si="50"/>
        <v>0</v>
      </c>
      <c r="E214" s="88">
        <f t="shared" si="51"/>
        <v>0</v>
      </c>
      <c r="F214" s="80">
        <f t="shared" si="52"/>
        <v>0</v>
      </c>
      <c r="G214" s="80">
        <f t="shared" si="53"/>
        <v>0</v>
      </c>
      <c r="H214" s="80">
        <f t="shared" si="54"/>
        <v>0</v>
      </c>
      <c r="I214" s="80">
        <f t="shared" si="55"/>
        <v>0</v>
      </c>
      <c r="J214" s="80">
        <f t="shared" si="56"/>
        <v>0</v>
      </c>
      <c r="K214" s="80">
        <f t="shared" si="57"/>
        <v>0</v>
      </c>
      <c r="L214" s="80">
        <f t="shared" si="58"/>
        <v>0</v>
      </c>
      <c r="M214" s="80">
        <f t="shared" ca="1" si="59"/>
        <v>1.6605170903090274E-3</v>
      </c>
      <c r="N214" s="80">
        <f t="shared" ca="1" si="60"/>
        <v>0</v>
      </c>
      <c r="O214" s="45">
        <f t="shared" ca="1" si="61"/>
        <v>0</v>
      </c>
      <c r="P214" s="80">
        <f t="shared" ca="1" si="62"/>
        <v>0</v>
      </c>
      <c r="Q214" s="80">
        <f t="shared" ca="1" si="63"/>
        <v>0</v>
      </c>
      <c r="R214" s="58">
        <f t="shared" ca="1" si="64"/>
        <v>-1.6605170903090274E-3</v>
      </c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</row>
    <row r="215" spans="1:35">
      <c r="A215" s="87"/>
      <c r="B215" s="87"/>
      <c r="C215" s="87"/>
      <c r="D215" s="88">
        <f t="shared" si="50"/>
        <v>0</v>
      </c>
      <c r="E215" s="88">
        <f t="shared" si="51"/>
        <v>0</v>
      </c>
      <c r="F215" s="80">
        <f t="shared" si="52"/>
        <v>0</v>
      </c>
      <c r="G215" s="80">
        <f t="shared" si="53"/>
        <v>0</v>
      </c>
      <c r="H215" s="80">
        <f t="shared" si="54"/>
        <v>0</v>
      </c>
      <c r="I215" s="80">
        <f t="shared" si="55"/>
        <v>0</v>
      </c>
      <c r="J215" s="80">
        <f t="shared" si="56"/>
        <v>0</v>
      </c>
      <c r="K215" s="80">
        <f t="shared" si="57"/>
        <v>0</v>
      </c>
      <c r="L215" s="80">
        <f t="shared" si="58"/>
        <v>0</v>
      </c>
      <c r="M215" s="80">
        <f t="shared" ca="1" si="59"/>
        <v>1.6605170903090274E-3</v>
      </c>
      <c r="N215" s="80">
        <f t="shared" ca="1" si="60"/>
        <v>0</v>
      </c>
      <c r="O215" s="45">
        <f t="shared" ca="1" si="61"/>
        <v>0</v>
      </c>
      <c r="P215" s="80">
        <f t="shared" ca="1" si="62"/>
        <v>0</v>
      </c>
      <c r="Q215" s="80">
        <f t="shared" ca="1" si="63"/>
        <v>0</v>
      </c>
      <c r="R215" s="58">
        <f t="shared" ca="1" si="64"/>
        <v>-1.6605170903090274E-3</v>
      </c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</row>
    <row r="216" spans="1:35">
      <c r="A216" s="87"/>
      <c r="B216" s="87"/>
      <c r="C216" s="87"/>
      <c r="D216" s="88">
        <f t="shared" si="50"/>
        <v>0</v>
      </c>
      <c r="E216" s="88">
        <f t="shared" si="51"/>
        <v>0</v>
      </c>
      <c r="F216" s="80">
        <f t="shared" si="52"/>
        <v>0</v>
      </c>
      <c r="G216" s="80">
        <f t="shared" si="53"/>
        <v>0</v>
      </c>
      <c r="H216" s="80">
        <f t="shared" si="54"/>
        <v>0</v>
      </c>
      <c r="I216" s="80">
        <f t="shared" si="55"/>
        <v>0</v>
      </c>
      <c r="J216" s="80">
        <f t="shared" si="56"/>
        <v>0</v>
      </c>
      <c r="K216" s="80">
        <f t="shared" si="57"/>
        <v>0</v>
      </c>
      <c r="L216" s="80">
        <f t="shared" si="58"/>
        <v>0</v>
      </c>
      <c r="M216" s="80">
        <f t="shared" ca="1" si="59"/>
        <v>1.6605170903090274E-3</v>
      </c>
      <c r="N216" s="80">
        <f t="shared" ca="1" si="60"/>
        <v>0</v>
      </c>
      <c r="O216" s="45">
        <f t="shared" ca="1" si="61"/>
        <v>0</v>
      </c>
      <c r="P216" s="80">
        <f t="shared" ca="1" si="62"/>
        <v>0</v>
      </c>
      <c r="Q216" s="80">
        <f t="shared" ca="1" si="63"/>
        <v>0</v>
      </c>
      <c r="R216" s="58">
        <f t="shared" ca="1" si="64"/>
        <v>-1.6605170903090274E-3</v>
      </c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</row>
    <row r="217" spans="1:35">
      <c r="A217" s="87"/>
      <c r="B217" s="87"/>
      <c r="C217" s="87"/>
      <c r="D217" s="88">
        <f t="shared" si="50"/>
        <v>0</v>
      </c>
      <c r="E217" s="88">
        <f t="shared" si="51"/>
        <v>0</v>
      </c>
      <c r="F217" s="80">
        <f t="shared" si="52"/>
        <v>0</v>
      </c>
      <c r="G217" s="80">
        <f t="shared" si="53"/>
        <v>0</v>
      </c>
      <c r="H217" s="80">
        <f t="shared" si="54"/>
        <v>0</v>
      </c>
      <c r="I217" s="80">
        <f t="shared" si="55"/>
        <v>0</v>
      </c>
      <c r="J217" s="80">
        <f t="shared" si="56"/>
        <v>0</v>
      </c>
      <c r="K217" s="80">
        <f t="shared" si="57"/>
        <v>0</v>
      </c>
      <c r="L217" s="80">
        <f t="shared" si="58"/>
        <v>0</v>
      </c>
      <c r="M217" s="80">
        <f t="shared" ca="1" si="59"/>
        <v>1.6605170903090274E-3</v>
      </c>
      <c r="N217" s="80">
        <f t="shared" ca="1" si="60"/>
        <v>0</v>
      </c>
      <c r="O217" s="45">
        <f t="shared" ca="1" si="61"/>
        <v>0</v>
      </c>
      <c r="P217" s="80">
        <f t="shared" ca="1" si="62"/>
        <v>0</v>
      </c>
      <c r="Q217" s="80">
        <f t="shared" ca="1" si="63"/>
        <v>0</v>
      </c>
      <c r="R217" s="58">
        <f t="shared" ca="1" si="64"/>
        <v>-1.6605170903090274E-3</v>
      </c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</row>
    <row r="218" spans="1:35">
      <c r="A218" s="87"/>
      <c r="B218" s="87"/>
      <c r="C218" s="87"/>
      <c r="D218" s="88">
        <f t="shared" si="50"/>
        <v>0</v>
      </c>
      <c r="E218" s="88">
        <f t="shared" si="51"/>
        <v>0</v>
      </c>
      <c r="F218" s="80">
        <f t="shared" si="52"/>
        <v>0</v>
      </c>
      <c r="G218" s="80">
        <f t="shared" si="53"/>
        <v>0</v>
      </c>
      <c r="H218" s="80">
        <f t="shared" si="54"/>
        <v>0</v>
      </c>
      <c r="I218" s="80">
        <f t="shared" si="55"/>
        <v>0</v>
      </c>
      <c r="J218" s="80">
        <f t="shared" si="56"/>
        <v>0</v>
      </c>
      <c r="K218" s="80">
        <f t="shared" si="57"/>
        <v>0</v>
      </c>
      <c r="L218" s="80">
        <f t="shared" si="58"/>
        <v>0</v>
      </c>
      <c r="M218" s="80">
        <f t="shared" ca="1" si="59"/>
        <v>1.6605170903090274E-3</v>
      </c>
      <c r="N218" s="80">
        <f t="shared" ca="1" si="60"/>
        <v>0</v>
      </c>
      <c r="O218" s="45">
        <f t="shared" ca="1" si="61"/>
        <v>0</v>
      </c>
      <c r="P218" s="80">
        <f t="shared" ca="1" si="62"/>
        <v>0</v>
      </c>
      <c r="Q218" s="80">
        <f t="shared" ca="1" si="63"/>
        <v>0</v>
      </c>
      <c r="R218" s="58">
        <f t="shared" ca="1" si="64"/>
        <v>-1.6605170903090274E-3</v>
      </c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</row>
    <row r="219" spans="1:35">
      <c r="A219" s="87"/>
      <c r="B219" s="87"/>
      <c r="C219" s="87"/>
      <c r="D219" s="88">
        <f t="shared" si="50"/>
        <v>0</v>
      </c>
      <c r="E219" s="88">
        <f t="shared" si="51"/>
        <v>0</v>
      </c>
      <c r="F219" s="80">
        <f t="shared" si="52"/>
        <v>0</v>
      </c>
      <c r="G219" s="80">
        <f t="shared" si="53"/>
        <v>0</v>
      </c>
      <c r="H219" s="80">
        <f t="shared" si="54"/>
        <v>0</v>
      </c>
      <c r="I219" s="80">
        <f t="shared" si="55"/>
        <v>0</v>
      </c>
      <c r="J219" s="80">
        <f t="shared" si="56"/>
        <v>0</v>
      </c>
      <c r="K219" s="80">
        <f t="shared" si="57"/>
        <v>0</v>
      </c>
      <c r="L219" s="80">
        <f t="shared" si="58"/>
        <v>0</v>
      </c>
      <c r="M219" s="80">
        <f t="shared" ca="1" si="59"/>
        <v>1.6605170903090274E-3</v>
      </c>
      <c r="N219" s="80">
        <f t="shared" ca="1" si="60"/>
        <v>0</v>
      </c>
      <c r="O219" s="45">
        <f t="shared" ca="1" si="61"/>
        <v>0</v>
      </c>
      <c r="P219" s="80">
        <f t="shared" ca="1" si="62"/>
        <v>0</v>
      </c>
      <c r="Q219" s="80">
        <f t="shared" ca="1" si="63"/>
        <v>0</v>
      </c>
      <c r="R219" s="58">
        <f t="shared" ca="1" si="64"/>
        <v>-1.6605170903090274E-3</v>
      </c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</row>
    <row r="220" spans="1:35">
      <c r="A220" s="87"/>
      <c r="B220" s="87"/>
      <c r="C220" s="87"/>
      <c r="D220" s="88">
        <f t="shared" si="50"/>
        <v>0</v>
      </c>
      <c r="E220" s="88">
        <f t="shared" si="51"/>
        <v>0</v>
      </c>
      <c r="F220" s="80">
        <f t="shared" si="52"/>
        <v>0</v>
      </c>
      <c r="G220" s="80">
        <f t="shared" si="53"/>
        <v>0</v>
      </c>
      <c r="H220" s="80">
        <f t="shared" si="54"/>
        <v>0</v>
      </c>
      <c r="I220" s="80">
        <f t="shared" si="55"/>
        <v>0</v>
      </c>
      <c r="J220" s="80">
        <f t="shared" si="56"/>
        <v>0</v>
      </c>
      <c r="K220" s="80">
        <f t="shared" si="57"/>
        <v>0</v>
      </c>
      <c r="L220" s="80">
        <f t="shared" si="58"/>
        <v>0</v>
      </c>
      <c r="M220" s="80">
        <f t="shared" ca="1" si="59"/>
        <v>1.6605170903090274E-3</v>
      </c>
      <c r="N220" s="80">
        <f t="shared" ca="1" si="60"/>
        <v>0</v>
      </c>
      <c r="O220" s="45">
        <f t="shared" ca="1" si="61"/>
        <v>0</v>
      </c>
      <c r="P220" s="80">
        <f t="shared" ca="1" si="62"/>
        <v>0</v>
      </c>
      <c r="Q220" s="80">
        <f t="shared" ca="1" si="63"/>
        <v>0</v>
      </c>
      <c r="R220" s="58">
        <f t="shared" ca="1" si="64"/>
        <v>-1.6605170903090274E-3</v>
      </c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</row>
    <row r="221" spans="1:35">
      <c r="A221" s="87"/>
      <c r="B221" s="87"/>
      <c r="C221" s="87"/>
      <c r="D221" s="88">
        <f t="shared" si="50"/>
        <v>0</v>
      </c>
      <c r="E221" s="88">
        <f t="shared" si="51"/>
        <v>0</v>
      </c>
      <c r="F221" s="80">
        <f t="shared" si="52"/>
        <v>0</v>
      </c>
      <c r="G221" s="80">
        <f t="shared" si="53"/>
        <v>0</v>
      </c>
      <c r="H221" s="80">
        <f t="shared" si="54"/>
        <v>0</v>
      </c>
      <c r="I221" s="80">
        <f t="shared" si="55"/>
        <v>0</v>
      </c>
      <c r="J221" s="80">
        <f t="shared" si="56"/>
        <v>0</v>
      </c>
      <c r="K221" s="80">
        <f t="shared" si="57"/>
        <v>0</v>
      </c>
      <c r="L221" s="80">
        <f t="shared" si="58"/>
        <v>0</v>
      </c>
      <c r="M221" s="80">
        <f t="shared" ca="1" si="59"/>
        <v>1.6605170903090274E-3</v>
      </c>
      <c r="N221" s="80">
        <f t="shared" ca="1" si="60"/>
        <v>0</v>
      </c>
      <c r="O221" s="45">
        <f t="shared" ca="1" si="61"/>
        <v>0</v>
      </c>
      <c r="P221" s="80">
        <f t="shared" ca="1" si="62"/>
        <v>0</v>
      </c>
      <c r="Q221" s="80">
        <f t="shared" ca="1" si="63"/>
        <v>0</v>
      </c>
      <c r="R221" s="58">
        <f t="shared" ca="1" si="64"/>
        <v>-1.6605170903090274E-3</v>
      </c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</row>
    <row r="222" spans="1:35">
      <c r="A222" s="87"/>
      <c r="B222" s="87"/>
      <c r="C222" s="87"/>
      <c r="D222" s="88">
        <f t="shared" si="50"/>
        <v>0</v>
      </c>
      <c r="E222" s="88">
        <f t="shared" si="51"/>
        <v>0</v>
      </c>
      <c r="F222" s="80">
        <f t="shared" si="52"/>
        <v>0</v>
      </c>
      <c r="G222" s="80">
        <f t="shared" si="53"/>
        <v>0</v>
      </c>
      <c r="H222" s="80">
        <f t="shared" si="54"/>
        <v>0</v>
      </c>
      <c r="I222" s="80">
        <f t="shared" si="55"/>
        <v>0</v>
      </c>
      <c r="J222" s="80">
        <f t="shared" si="56"/>
        <v>0</v>
      </c>
      <c r="K222" s="80">
        <f t="shared" si="57"/>
        <v>0</v>
      </c>
      <c r="L222" s="80">
        <f t="shared" si="58"/>
        <v>0</v>
      </c>
      <c r="M222" s="80">
        <f t="shared" ca="1" si="59"/>
        <v>1.6605170903090274E-3</v>
      </c>
      <c r="N222" s="80">
        <f t="shared" ca="1" si="60"/>
        <v>0</v>
      </c>
      <c r="O222" s="45">
        <f t="shared" ca="1" si="61"/>
        <v>0</v>
      </c>
      <c r="P222" s="80">
        <f t="shared" ca="1" si="62"/>
        <v>0</v>
      </c>
      <c r="Q222" s="80">
        <f t="shared" ca="1" si="63"/>
        <v>0</v>
      </c>
      <c r="R222" s="58">
        <f t="shared" ca="1" si="64"/>
        <v>-1.6605170903090274E-3</v>
      </c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</row>
    <row r="223" spans="1:35">
      <c r="A223" s="87"/>
      <c r="B223" s="87"/>
      <c r="C223" s="87"/>
      <c r="D223" s="88">
        <f t="shared" si="50"/>
        <v>0</v>
      </c>
      <c r="E223" s="88">
        <f t="shared" si="51"/>
        <v>0</v>
      </c>
      <c r="F223" s="80">
        <f t="shared" si="52"/>
        <v>0</v>
      </c>
      <c r="G223" s="80">
        <f t="shared" si="53"/>
        <v>0</v>
      </c>
      <c r="H223" s="80">
        <f t="shared" si="54"/>
        <v>0</v>
      </c>
      <c r="I223" s="80">
        <f t="shared" si="55"/>
        <v>0</v>
      </c>
      <c r="J223" s="80">
        <f t="shared" si="56"/>
        <v>0</v>
      </c>
      <c r="K223" s="80">
        <f t="shared" si="57"/>
        <v>0</v>
      </c>
      <c r="L223" s="80">
        <f t="shared" si="58"/>
        <v>0</v>
      </c>
      <c r="M223" s="80">
        <f t="shared" ca="1" si="59"/>
        <v>1.6605170903090274E-3</v>
      </c>
      <c r="N223" s="80">
        <f t="shared" ca="1" si="60"/>
        <v>0</v>
      </c>
      <c r="O223" s="45">
        <f t="shared" ca="1" si="61"/>
        <v>0</v>
      </c>
      <c r="P223" s="80">
        <f t="shared" ca="1" si="62"/>
        <v>0</v>
      </c>
      <c r="Q223" s="80">
        <f t="shared" ca="1" si="63"/>
        <v>0</v>
      </c>
      <c r="R223" s="58">
        <f t="shared" ca="1" si="64"/>
        <v>-1.6605170903090274E-3</v>
      </c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</row>
    <row r="224" spans="1:35">
      <c r="A224" s="87"/>
      <c r="B224" s="87"/>
      <c r="C224" s="87"/>
      <c r="D224" s="88">
        <f t="shared" si="50"/>
        <v>0</v>
      </c>
      <c r="E224" s="88">
        <f t="shared" si="51"/>
        <v>0</v>
      </c>
      <c r="F224" s="80">
        <f t="shared" si="52"/>
        <v>0</v>
      </c>
      <c r="G224" s="80">
        <f t="shared" si="53"/>
        <v>0</v>
      </c>
      <c r="H224" s="80">
        <f t="shared" si="54"/>
        <v>0</v>
      </c>
      <c r="I224" s="80">
        <f t="shared" si="55"/>
        <v>0</v>
      </c>
      <c r="J224" s="80">
        <f t="shared" si="56"/>
        <v>0</v>
      </c>
      <c r="K224" s="80">
        <f t="shared" si="57"/>
        <v>0</v>
      </c>
      <c r="L224" s="80">
        <f t="shared" si="58"/>
        <v>0</v>
      </c>
      <c r="M224" s="80">
        <f t="shared" ca="1" si="59"/>
        <v>1.6605170903090274E-3</v>
      </c>
      <c r="N224" s="80">
        <f t="shared" ca="1" si="60"/>
        <v>0</v>
      </c>
      <c r="O224" s="45">
        <f t="shared" ca="1" si="61"/>
        <v>0</v>
      </c>
      <c r="P224" s="80">
        <f t="shared" ca="1" si="62"/>
        <v>0</v>
      </c>
      <c r="Q224" s="80">
        <f t="shared" ca="1" si="63"/>
        <v>0</v>
      </c>
      <c r="R224" s="58">
        <f t="shared" ca="1" si="64"/>
        <v>-1.6605170903090274E-3</v>
      </c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</row>
    <row r="225" spans="1:35">
      <c r="A225" s="87"/>
      <c r="B225" s="87"/>
      <c r="C225" s="87"/>
      <c r="D225" s="88">
        <f t="shared" si="50"/>
        <v>0</v>
      </c>
      <c r="E225" s="88">
        <f t="shared" si="51"/>
        <v>0</v>
      </c>
      <c r="F225" s="80">
        <f t="shared" si="52"/>
        <v>0</v>
      </c>
      <c r="G225" s="80">
        <f t="shared" si="53"/>
        <v>0</v>
      </c>
      <c r="H225" s="80">
        <f t="shared" si="54"/>
        <v>0</v>
      </c>
      <c r="I225" s="80">
        <f t="shared" si="55"/>
        <v>0</v>
      </c>
      <c r="J225" s="80">
        <f t="shared" si="56"/>
        <v>0</v>
      </c>
      <c r="K225" s="80">
        <f t="shared" si="57"/>
        <v>0</v>
      </c>
      <c r="L225" s="80">
        <f t="shared" si="58"/>
        <v>0</v>
      </c>
      <c r="M225" s="80">
        <f t="shared" ca="1" si="59"/>
        <v>1.6605170903090274E-3</v>
      </c>
      <c r="N225" s="80">
        <f t="shared" ca="1" si="60"/>
        <v>0</v>
      </c>
      <c r="O225" s="45">
        <f t="shared" ca="1" si="61"/>
        <v>0</v>
      </c>
      <c r="P225" s="80">
        <f t="shared" ca="1" si="62"/>
        <v>0</v>
      </c>
      <c r="Q225" s="80">
        <f t="shared" ca="1" si="63"/>
        <v>0</v>
      </c>
      <c r="R225" s="58">
        <f t="shared" ca="1" si="64"/>
        <v>-1.6605170903090274E-3</v>
      </c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</row>
    <row r="226" spans="1:35">
      <c r="A226" s="87"/>
      <c r="B226" s="87"/>
      <c r="C226" s="87"/>
      <c r="D226" s="88">
        <f t="shared" si="50"/>
        <v>0</v>
      </c>
      <c r="E226" s="88">
        <f t="shared" si="51"/>
        <v>0</v>
      </c>
      <c r="F226" s="80">
        <f t="shared" si="52"/>
        <v>0</v>
      </c>
      <c r="G226" s="80">
        <f t="shared" si="53"/>
        <v>0</v>
      </c>
      <c r="H226" s="80">
        <f t="shared" si="54"/>
        <v>0</v>
      </c>
      <c r="I226" s="80">
        <f t="shared" si="55"/>
        <v>0</v>
      </c>
      <c r="J226" s="80">
        <f t="shared" si="56"/>
        <v>0</v>
      </c>
      <c r="K226" s="80">
        <f t="shared" si="57"/>
        <v>0</v>
      </c>
      <c r="L226" s="80">
        <f t="shared" si="58"/>
        <v>0</v>
      </c>
      <c r="M226" s="80">
        <f t="shared" ca="1" si="59"/>
        <v>1.6605170903090274E-3</v>
      </c>
      <c r="N226" s="80">
        <f t="shared" ca="1" si="60"/>
        <v>0</v>
      </c>
      <c r="O226" s="45">
        <f t="shared" ca="1" si="61"/>
        <v>0</v>
      </c>
      <c r="P226" s="80">
        <f t="shared" ca="1" si="62"/>
        <v>0</v>
      </c>
      <c r="Q226" s="80">
        <f t="shared" ca="1" si="63"/>
        <v>0</v>
      </c>
      <c r="R226" s="58">
        <f t="shared" ca="1" si="64"/>
        <v>-1.6605170903090274E-3</v>
      </c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</row>
    <row r="227" spans="1:35">
      <c r="A227" s="87"/>
      <c r="B227" s="87"/>
      <c r="C227" s="87"/>
      <c r="D227" s="88">
        <f t="shared" si="50"/>
        <v>0</v>
      </c>
      <c r="E227" s="88">
        <f t="shared" si="51"/>
        <v>0</v>
      </c>
      <c r="F227" s="80">
        <f t="shared" si="52"/>
        <v>0</v>
      </c>
      <c r="G227" s="80">
        <f t="shared" si="53"/>
        <v>0</v>
      </c>
      <c r="H227" s="80">
        <f t="shared" si="54"/>
        <v>0</v>
      </c>
      <c r="I227" s="80">
        <f t="shared" si="55"/>
        <v>0</v>
      </c>
      <c r="J227" s="80">
        <f t="shared" si="56"/>
        <v>0</v>
      </c>
      <c r="K227" s="80">
        <f t="shared" si="57"/>
        <v>0</v>
      </c>
      <c r="L227" s="80">
        <f t="shared" si="58"/>
        <v>0</v>
      </c>
      <c r="M227" s="80">
        <f t="shared" ca="1" si="59"/>
        <v>1.6605170903090274E-3</v>
      </c>
      <c r="N227" s="80">
        <f t="shared" ca="1" si="60"/>
        <v>0</v>
      </c>
      <c r="O227" s="45">
        <f t="shared" ca="1" si="61"/>
        <v>0</v>
      </c>
      <c r="P227" s="80">
        <f t="shared" ca="1" si="62"/>
        <v>0</v>
      </c>
      <c r="Q227" s="80">
        <f t="shared" ca="1" si="63"/>
        <v>0</v>
      </c>
      <c r="R227" s="58">
        <f t="shared" ca="1" si="64"/>
        <v>-1.6605170903090274E-3</v>
      </c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</row>
    <row r="228" spans="1:35">
      <c r="A228" s="87"/>
      <c r="B228" s="87"/>
      <c r="C228" s="87"/>
      <c r="D228" s="88">
        <f t="shared" si="50"/>
        <v>0</v>
      </c>
      <c r="E228" s="88">
        <f t="shared" si="51"/>
        <v>0</v>
      </c>
      <c r="F228" s="80">
        <f t="shared" si="52"/>
        <v>0</v>
      </c>
      <c r="G228" s="80">
        <f t="shared" si="53"/>
        <v>0</v>
      </c>
      <c r="H228" s="80">
        <f t="shared" si="54"/>
        <v>0</v>
      </c>
      <c r="I228" s="80">
        <f t="shared" si="55"/>
        <v>0</v>
      </c>
      <c r="J228" s="80">
        <f t="shared" si="56"/>
        <v>0</v>
      </c>
      <c r="K228" s="80">
        <f t="shared" si="57"/>
        <v>0</v>
      </c>
      <c r="L228" s="80">
        <f t="shared" si="58"/>
        <v>0</v>
      </c>
      <c r="M228" s="80">
        <f t="shared" ca="1" si="59"/>
        <v>1.6605170903090274E-3</v>
      </c>
      <c r="N228" s="80">
        <f t="shared" ca="1" si="60"/>
        <v>0</v>
      </c>
      <c r="O228" s="45">
        <f t="shared" ca="1" si="61"/>
        <v>0</v>
      </c>
      <c r="P228" s="80">
        <f t="shared" ca="1" si="62"/>
        <v>0</v>
      </c>
      <c r="Q228" s="80">
        <f t="shared" ca="1" si="63"/>
        <v>0</v>
      </c>
      <c r="R228" s="58">
        <f t="shared" ca="1" si="64"/>
        <v>-1.6605170903090274E-3</v>
      </c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</row>
    <row r="229" spans="1:35">
      <c r="A229" s="87"/>
      <c r="B229" s="87"/>
      <c r="C229" s="87"/>
      <c r="D229" s="88">
        <f t="shared" si="50"/>
        <v>0</v>
      </c>
      <c r="E229" s="88">
        <f t="shared" si="51"/>
        <v>0</v>
      </c>
      <c r="F229" s="80">
        <f t="shared" si="52"/>
        <v>0</v>
      </c>
      <c r="G229" s="80">
        <f t="shared" si="53"/>
        <v>0</v>
      </c>
      <c r="H229" s="80">
        <f t="shared" si="54"/>
        <v>0</v>
      </c>
      <c r="I229" s="80">
        <f t="shared" si="55"/>
        <v>0</v>
      </c>
      <c r="J229" s="80">
        <f t="shared" si="56"/>
        <v>0</v>
      </c>
      <c r="K229" s="80">
        <f t="shared" si="57"/>
        <v>0</v>
      </c>
      <c r="L229" s="80">
        <f t="shared" si="58"/>
        <v>0</v>
      </c>
      <c r="M229" s="80">
        <f t="shared" ca="1" si="59"/>
        <v>1.6605170903090274E-3</v>
      </c>
      <c r="N229" s="80">
        <f t="shared" ca="1" si="60"/>
        <v>0</v>
      </c>
      <c r="O229" s="45">
        <f t="shared" ca="1" si="61"/>
        <v>0</v>
      </c>
      <c r="P229" s="80">
        <f t="shared" ca="1" si="62"/>
        <v>0</v>
      </c>
      <c r="Q229" s="80">
        <f t="shared" ca="1" si="63"/>
        <v>0</v>
      </c>
      <c r="R229" s="58">
        <f t="shared" ca="1" si="64"/>
        <v>-1.6605170903090274E-3</v>
      </c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</row>
    <row r="230" spans="1:35">
      <c r="A230" s="87"/>
      <c r="B230" s="87"/>
      <c r="C230" s="87"/>
      <c r="D230" s="88">
        <f t="shared" si="50"/>
        <v>0</v>
      </c>
      <c r="E230" s="88">
        <f t="shared" si="51"/>
        <v>0</v>
      </c>
      <c r="F230" s="80">
        <f t="shared" si="52"/>
        <v>0</v>
      </c>
      <c r="G230" s="80">
        <f t="shared" si="53"/>
        <v>0</v>
      </c>
      <c r="H230" s="80">
        <f t="shared" si="54"/>
        <v>0</v>
      </c>
      <c r="I230" s="80">
        <f t="shared" si="55"/>
        <v>0</v>
      </c>
      <c r="J230" s="80">
        <f t="shared" si="56"/>
        <v>0</v>
      </c>
      <c r="K230" s="80">
        <f t="shared" si="57"/>
        <v>0</v>
      </c>
      <c r="L230" s="80">
        <f t="shared" si="58"/>
        <v>0</v>
      </c>
      <c r="M230" s="80">
        <f t="shared" ca="1" si="59"/>
        <v>1.6605170903090274E-3</v>
      </c>
      <c r="N230" s="80">
        <f t="shared" ca="1" si="60"/>
        <v>0</v>
      </c>
      <c r="O230" s="45">
        <f t="shared" ca="1" si="61"/>
        <v>0</v>
      </c>
      <c r="P230" s="80">
        <f t="shared" ca="1" si="62"/>
        <v>0</v>
      </c>
      <c r="Q230" s="80">
        <f t="shared" ca="1" si="63"/>
        <v>0</v>
      </c>
      <c r="R230" s="58">
        <f t="shared" ca="1" si="64"/>
        <v>-1.6605170903090274E-3</v>
      </c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</row>
    <row r="231" spans="1:35">
      <c r="A231" s="87"/>
      <c r="B231" s="87"/>
      <c r="C231" s="87"/>
      <c r="D231" s="88">
        <f t="shared" si="50"/>
        <v>0</v>
      </c>
      <c r="E231" s="88">
        <f t="shared" si="51"/>
        <v>0</v>
      </c>
      <c r="F231" s="80">
        <f t="shared" si="52"/>
        <v>0</v>
      </c>
      <c r="G231" s="80">
        <f t="shared" si="53"/>
        <v>0</v>
      </c>
      <c r="H231" s="80">
        <f t="shared" si="54"/>
        <v>0</v>
      </c>
      <c r="I231" s="80">
        <f t="shared" si="55"/>
        <v>0</v>
      </c>
      <c r="J231" s="80">
        <f t="shared" si="56"/>
        <v>0</v>
      </c>
      <c r="K231" s="80">
        <f t="shared" si="57"/>
        <v>0</v>
      </c>
      <c r="L231" s="80">
        <f t="shared" si="58"/>
        <v>0</v>
      </c>
      <c r="M231" s="80">
        <f t="shared" ca="1" si="59"/>
        <v>1.6605170903090274E-3</v>
      </c>
      <c r="N231" s="80">
        <f t="shared" ca="1" si="60"/>
        <v>0</v>
      </c>
      <c r="O231" s="45">
        <f t="shared" ca="1" si="61"/>
        <v>0</v>
      </c>
      <c r="P231" s="80">
        <f t="shared" ca="1" si="62"/>
        <v>0</v>
      </c>
      <c r="Q231" s="80">
        <f t="shared" ca="1" si="63"/>
        <v>0</v>
      </c>
      <c r="R231" s="58">
        <f t="shared" ca="1" si="64"/>
        <v>-1.6605170903090274E-3</v>
      </c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</row>
    <row r="232" spans="1:35">
      <c r="A232" s="87"/>
      <c r="B232" s="87"/>
      <c r="C232" s="87"/>
      <c r="D232" s="88">
        <f t="shared" si="50"/>
        <v>0</v>
      </c>
      <c r="E232" s="88">
        <f t="shared" si="51"/>
        <v>0</v>
      </c>
      <c r="F232" s="80">
        <f t="shared" si="52"/>
        <v>0</v>
      </c>
      <c r="G232" s="80">
        <f t="shared" si="53"/>
        <v>0</v>
      </c>
      <c r="H232" s="80">
        <f t="shared" si="54"/>
        <v>0</v>
      </c>
      <c r="I232" s="80">
        <f t="shared" si="55"/>
        <v>0</v>
      </c>
      <c r="J232" s="80">
        <f t="shared" si="56"/>
        <v>0</v>
      </c>
      <c r="K232" s="80">
        <f t="shared" si="57"/>
        <v>0</v>
      </c>
      <c r="L232" s="80">
        <f t="shared" si="58"/>
        <v>0</v>
      </c>
      <c r="M232" s="80">
        <f t="shared" ca="1" si="59"/>
        <v>1.6605170903090274E-3</v>
      </c>
      <c r="N232" s="80">
        <f t="shared" ca="1" si="60"/>
        <v>0</v>
      </c>
      <c r="O232" s="45">
        <f t="shared" ca="1" si="61"/>
        <v>0</v>
      </c>
      <c r="P232" s="80">
        <f t="shared" ca="1" si="62"/>
        <v>0</v>
      </c>
      <c r="Q232" s="80">
        <f t="shared" ca="1" si="63"/>
        <v>0</v>
      </c>
      <c r="R232" s="58">
        <f t="shared" ca="1" si="64"/>
        <v>-1.6605170903090274E-3</v>
      </c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</row>
    <row r="233" spans="1:35">
      <c r="A233" s="87"/>
      <c r="B233" s="87"/>
      <c r="C233" s="87"/>
      <c r="D233" s="88">
        <f t="shared" si="50"/>
        <v>0</v>
      </c>
      <c r="E233" s="88">
        <f t="shared" si="51"/>
        <v>0</v>
      </c>
      <c r="F233" s="80">
        <f t="shared" si="52"/>
        <v>0</v>
      </c>
      <c r="G233" s="80">
        <f t="shared" si="53"/>
        <v>0</v>
      </c>
      <c r="H233" s="80">
        <f t="shared" si="54"/>
        <v>0</v>
      </c>
      <c r="I233" s="80">
        <f t="shared" si="55"/>
        <v>0</v>
      </c>
      <c r="J233" s="80">
        <f t="shared" si="56"/>
        <v>0</v>
      </c>
      <c r="K233" s="80">
        <f t="shared" si="57"/>
        <v>0</v>
      </c>
      <c r="L233" s="80">
        <f t="shared" si="58"/>
        <v>0</v>
      </c>
      <c r="M233" s="80">
        <f t="shared" ca="1" si="59"/>
        <v>1.6605170903090274E-3</v>
      </c>
      <c r="N233" s="80">
        <f t="shared" ca="1" si="60"/>
        <v>0</v>
      </c>
      <c r="O233" s="45">
        <f t="shared" ca="1" si="61"/>
        <v>0</v>
      </c>
      <c r="P233" s="80">
        <f t="shared" ca="1" si="62"/>
        <v>0</v>
      </c>
      <c r="Q233" s="80">
        <f t="shared" ca="1" si="63"/>
        <v>0</v>
      </c>
      <c r="R233" s="58">
        <f t="shared" ca="1" si="64"/>
        <v>-1.6605170903090274E-3</v>
      </c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</row>
    <row r="234" spans="1:35">
      <c r="A234" s="87"/>
      <c r="B234" s="87"/>
      <c r="C234" s="87"/>
      <c r="D234" s="88">
        <f t="shared" si="50"/>
        <v>0</v>
      </c>
      <c r="E234" s="88">
        <f t="shared" si="51"/>
        <v>0</v>
      </c>
      <c r="F234" s="80">
        <f t="shared" si="52"/>
        <v>0</v>
      </c>
      <c r="G234" s="80">
        <f t="shared" si="53"/>
        <v>0</v>
      </c>
      <c r="H234" s="80">
        <f t="shared" si="54"/>
        <v>0</v>
      </c>
      <c r="I234" s="80">
        <f t="shared" si="55"/>
        <v>0</v>
      </c>
      <c r="J234" s="80">
        <f t="shared" si="56"/>
        <v>0</v>
      </c>
      <c r="K234" s="80">
        <f t="shared" si="57"/>
        <v>0</v>
      </c>
      <c r="L234" s="80">
        <f t="shared" si="58"/>
        <v>0</v>
      </c>
      <c r="M234" s="80">
        <f t="shared" ca="1" si="59"/>
        <v>1.6605170903090274E-3</v>
      </c>
      <c r="N234" s="80">
        <f t="shared" ca="1" si="60"/>
        <v>0</v>
      </c>
      <c r="O234" s="45">
        <f t="shared" ca="1" si="61"/>
        <v>0</v>
      </c>
      <c r="P234" s="80">
        <f t="shared" ca="1" si="62"/>
        <v>0</v>
      </c>
      <c r="Q234" s="80">
        <f t="shared" ca="1" si="63"/>
        <v>0</v>
      </c>
      <c r="R234" s="58">
        <f t="shared" ca="1" si="64"/>
        <v>-1.6605170903090274E-3</v>
      </c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</row>
    <row r="235" spans="1:35">
      <c r="A235" s="87"/>
      <c r="B235" s="87"/>
      <c r="C235" s="87"/>
      <c r="D235" s="88">
        <f t="shared" si="50"/>
        <v>0</v>
      </c>
      <c r="E235" s="88">
        <f t="shared" si="51"/>
        <v>0</v>
      </c>
      <c r="F235" s="80">
        <f t="shared" si="52"/>
        <v>0</v>
      </c>
      <c r="G235" s="80">
        <f t="shared" si="53"/>
        <v>0</v>
      </c>
      <c r="H235" s="80">
        <f t="shared" si="54"/>
        <v>0</v>
      </c>
      <c r="I235" s="80">
        <f t="shared" si="55"/>
        <v>0</v>
      </c>
      <c r="J235" s="80">
        <f t="shared" si="56"/>
        <v>0</v>
      </c>
      <c r="K235" s="80">
        <f t="shared" si="57"/>
        <v>0</v>
      </c>
      <c r="L235" s="80">
        <f t="shared" si="58"/>
        <v>0</v>
      </c>
      <c r="M235" s="80">
        <f t="shared" ca="1" si="59"/>
        <v>1.6605170903090274E-3</v>
      </c>
      <c r="N235" s="80">
        <f t="shared" ca="1" si="60"/>
        <v>0</v>
      </c>
      <c r="O235" s="45">
        <f t="shared" ca="1" si="61"/>
        <v>0</v>
      </c>
      <c r="P235" s="80">
        <f t="shared" ca="1" si="62"/>
        <v>0</v>
      </c>
      <c r="Q235" s="80">
        <f t="shared" ca="1" si="63"/>
        <v>0</v>
      </c>
      <c r="R235" s="58">
        <f t="shared" ca="1" si="64"/>
        <v>-1.6605170903090274E-3</v>
      </c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</row>
    <row r="236" spans="1:35">
      <c r="A236" s="87"/>
      <c r="B236" s="87"/>
      <c r="C236" s="87"/>
      <c r="D236" s="88">
        <f t="shared" si="50"/>
        <v>0</v>
      </c>
      <c r="E236" s="88">
        <f t="shared" si="51"/>
        <v>0</v>
      </c>
      <c r="F236" s="80">
        <f t="shared" si="52"/>
        <v>0</v>
      </c>
      <c r="G236" s="80">
        <f t="shared" si="53"/>
        <v>0</v>
      </c>
      <c r="H236" s="80">
        <f t="shared" si="54"/>
        <v>0</v>
      </c>
      <c r="I236" s="80">
        <f t="shared" si="55"/>
        <v>0</v>
      </c>
      <c r="J236" s="80">
        <f t="shared" si="56"/>
        <v>0</v>
      </c>
      <c r="K236" s="80">
        <f t="shared" si="57"/>
        <v>0</v>
      </c>
      <c r="L236" s="80">
        <f t="shared" si="58"/>
        <v>0</v>
      </c>
      <c r="M236" s="80">
        <f t="shared" ca="1" si="59"/>
        <v>1.6605170903090274E-3</v>
      </c>
      <c r="N236" s="80">
        <f t="shared" ca="1" si="60"/>
        <v>0</v>
      </c>
      <c r="O236" s="45">
        <f t="shared" ca="1" si="61"/>
        <v>0</v>
      </c>
      <c r="P236" s="80">
        <f t="shared" ca="1" si="62"/>
        <v>0</v>
      </c>
      <c r="Q236" s="80">
        <f t="shared" ca="1" si="63"/>
        <v>0</v>
      </c>
      <c r="R236" s="58">
        <f t="shared" ca="1" si="64"/>
        <v>-1.6605170903090274E-3</v>
      </c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</row>
    <row r="237" spans="1:35">
      <c r="A237" s="87"/>
      <c r="B237" s="87"/>
      <c r="C237" s="87"/>
      <c r="D237" s="88">
        <f t="shared" si="50"/>
        <v>0</v>
      </c>
      <c r="E237" s="88">
        <f t="shared" si="51"/>
        <v>0</v>
      </c>
      <c r="F237" s="80">
        <f t="shared" si="52"/>
        <v>0</v>
      </c>
      <c r="G237" s="80">
        <f t="shared" si="53"/>
        <v>0</v>
      </c>
      <c r="H237" s="80">
        <f t="shared" si="54"/>
        <v>0</v>
      </c>
      <c r="I237" s="80">
        <f t="shared" si="55"/>
        <v>0</v>
      </c>
      <c r="J237" s="80">
        <f t="shared" si="56"/>
        <v>0</v>
      </c>
      <c r="K237" s="80">
        <f t="shared" si="57"/>
        <v>0</v>
      </c>
      <c r="L237" s="80">
        <f t="shared" si="58"/>
        <v>0</v>
      </c>
      <c r="M237" s="80">
        <f t="shared" ca="1" si="59"/>
        <v>1.6605170903090274E-3</v>
      </c>
      <c r="N237" s="80">
        <f t="shared" ca="1" si="60"/>
        <v>0</v>
      </c>
      <c r="O237" s="45">
        <f t="shared" ca="1" si="61"/>
        <v>0</v>
      </c>
      <c r="P237" s="80">
        <f t="shared" ca="1" si="62"/>
        <v>0</v>
      </c>
      <c r="Q237" s="80">
        <f t="shared" ca="1" si="63"/>
        <v>0</v>
      </c>
      <c r="R237" s="58">
        <f t="shared" ca="1" si="64"/>
        <v>-1.6605170903090274E-3</v>
      </c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</row>
    <row r="238" spans="1:35">
      <c r="A238" s="87"/>
      <c r="B238" s="87"/>
      <c r="C238" s="87"/>
      <c r="D238" s="88">
        <f t="shared" si="50"/>
        <v>0</v>
      </c>
      <c r="E238" s="88">
        <f t="shared" si="51"/>
        <v>0</v>
      </c>
      <c r="F238" s="80">
        <f t="shared" si="52"/>
        <v>0</v>
      </c>
      <c r="G238" s="80">
        <f t="shared" si="53"/>
        <v>0</v>
      </c>
      <c r="H238" s="80">
        <f t="shared" si="54"/>
        <v>0</v>
      </c>
      <c r="I238" s="80">
        <f t="shared" si="55"/>
        <v>0</v>
      </c>
      <c r="J238" s="80">
        <f t="shared" si="56"/>
        <v>0</v>
      </c>
      <c r="K238" s="80">
        <f t="shared" si="57"/>
        <v>0</v>
      </c>
      <c r="L238" s="80">
        <f t="shared" si="58"/>
        <v>0</v>
      </c>
      <c r="M238" s="80">
        <f t="shared" ca="1" si="59"/>
        <v>1.6605170903090274E-3</v>
      </c>
      <c r="N238" s="80">
        <f t="shared" ca="1" si="60"/>
        <v>0</v>
      </c>
      <c r="O238" s="45">
        <f t="shared" ca="1" si="61"/>
        <v>0</v>
      </c>
      <c r="P238" s="80">
        <f t="shared" ca="1" si="62"/>
        <v>0</v>
      </c>
      <c r="Q238" s="80">
        <f t="shared" ca="1" si="63"/>
        <v>0</v>
      </c>
      <c r="R238" s="58">
        <f t="shared" ca="1" si="64"/>
        <v>-1.6605170903090274E-3</v>
      </c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</row>
    <row r="239" spans="1:35">
      <c r="A239" s="87"/>
      <c r="B239" s="87"/>
      <c r="C239" s="87"/>
      <c r="D239" s="88">
        <f t="shared" si="50"/>
        <v>0</v>
      </c>
      <c r="E239" s="88">
        <f t="shared" si="51"/>
        <v>0</v>
      </c>
      <c r="F239" s="80">
        <f t="shared" si="52"/>
        <v>0</v>
      </c>
      <c r="G239" s="80">
        <f t="shared" si="53"/>
        <v>0</v>
      </c>
      <c r="H239" s="80">
        <f t="shared" si="54"/>
        <v>0</v>
      </c>
      <c r="I239" s="80">
        <f t="shared" si="55"/>
        <v>0</v>
      </c>
      <c r="J239" s="80">
        <f t="shared" si="56"/>
        <v>0</v>
      </c>
      <c r="K239" s="80">
        <f t="shared" si="57"/>
        <v>0</v>
      </c>
      <c r="L239" s="80">
        <f t="shared" si="58"/>
        <v>0</v>
      </c>
      <c r="M239" s="80">
        <f t="shared" ca="1" si="59"/>
        <v>1.6605170903090274E-3</v>
      </c>
      <c r="N239" s="80">
        <f t="shared" ca="1" si="60"/>
        <v>0</v>
      </c>
      <c r="O239" s="45">
        <f t="shared" ca="1" si="61"/>
        <v>0</v>
      </c>
      <c r="P239" s="80">
        <f t="shared" ca="1" si="62"/>
        <v>0</v>
      </c>
      <c r="Q239" s="80">
        <f t="shared" ca="1" si="63"/>
        <v>0</v>
      </c>
      <c r="R239" s="58">
        <f t="shared" ca="1" si="64"/>
        <v>-1.6605170903090274E-3</v>
      </c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</row>
    <row r="240" spans="1:35">
      <c r="A240" s="87"/>
      <c r="B240" s="87"/>
      <c r="C240" s="87"/>
      <c r="D240" s="88">
        <f t="shared" si="50"/>
        <v>0</v>
      </c>
      <c r="E240" s="88">
        <f t="shared" si="51"/>
        <v>0</v>
      </c>
      <c r="F240" s="80">
        <f t="shared" si="52"/>
        <v>0</v>
      </c>
      <c r="G240" s="80">
        <f t="shared" si="53"/>
        <v>0</v>
      </c>
      <c r="H240" s="80">
        <f t="shared" si="54"/>
        <v>0</v>
      </c>
      <c r="I240" s="80">
        <f t="shared" si="55"/>
        <v>0</v>
      </c>
      <c r="J240" s="80">
        <f t="shared" si="56"/>
        <v>0</v>
      </c>
      <c r="K240" s="80">
        <f t="shared" si="57"/>
        <v>0</v>
      </c>
      <c r="L240" s="80">
        <f t="shared" si="58"/>
        <v>0</v>
      </c>
      <c r="M240" s="80">
        <f t="shared" ca="1" si="59"/>
        <v>1.6605170903090274E-3</v>
      </c>
      <c r="N240" s="80">
        <f t="shared" ca="1" si="60"/>
        <v>0</v>
      </c>
      <c r="O240" s="45">
        <f t="shared" ca="1" si="61"/>
        <v>0</v>
      </c>
      <c r="P240" s="80">
        <f t="shared" ca="1" si="62"/>
        <v>0</v>
      </c>
      <c r="Q240" s="80">
        <f t="shared" ca="1" si="63"/>
        <v>0</v>
      </c>
      <c r="R240" s="58">
        <f t="shared" ca="1" si="64"/>
        <v>-1.6605170903090274E-3</v>
      </c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</row>
    <row r="241" spans="1:35">
      <c r="A241" s="87"/>
      <c r="B241" s="87"/>
      <c r="C241" s="87"/>
      <c r="D241" s="88">
        <f t="shared" si="50"/>
        <v>0</v>
      </c>
      <c r="E241" s="88">
        <f t="shared" si="51"/>
        <v>0</v>
      </c>
      <c r="F241" s="80">
        <f t="shared" si="52"/>
        <v>0</v>
      </c>
      <c r="G241" s="80">
        <f t="shared" si="53"/>
        <v>0</v>
      </c>
      <c r="H241" s="80">
        <f t="shared" si="54"/>
        <v>0</v>
      </c>
      <c r="I241" s="80">
        <f t="shared" si="55"/>
        <v>0</v>
      </c>
      <c r="J241" s="80">
        <f t="shared" si="56"/>
        <v>0</v>
      </c>
      <c r="K241" s="80">
        <f t="shared" si="57"/>
        <v>0</v>
      </c>
      <c r="L241" s="80">
        <f t="shared" si="58"/>
        <v>0</v>
      </c>
      <c r="M241" s="80">
        <f t="shared" ca="1" si="59"/>
        <v>1.6605170903090274E-3</v>
      </c>
      <c r="N241" s="80">
        <f t="shared" ca="1" si="60"/>
        <v>0</v>
      </c>
      <c r="O241" s="45">
        <f t="shared" ca="1" si="61"/>
        <v>0</v>
      </c>
      <c r="P241" s="80">
        <f t="shared" ca="1" si="62"/>
        <v>0</v>
      </c>
      <c r="Q241" s="80">
        <f t="shared" ca="1" si="63"/>
        <v>0</v>
      </c>
      <c r="R241" s="58">
        <f t="shared" ca="1" si="64"/>
        <v>-1.6605170903090274E-3</v>
      </c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</row>
    <row r="242" spans="1:35">
      <c r="A242" s="87"/>
      <c r="B242" s="87"/>
      <c r="C242" s="87"/>
      <c r="D242" s="88">
        <f t="shared" si="50"/>
        <v>0</v>
      </c>
      <c r="E242" s="88">
        <f t="shared" si="51"/>
        <v>0</v>
      </c>
      <c r="F242" s="80">
        <f t="shared" si="52"/>
        <v>0</v>
      </c>
      <c r="G242" s="80">
        <f t="shared" si="53"/>
        <v>0</v>
      </c>
      <c r="H242" s="80">
        <f t="shared" si="54"/>
        <v>0</v>
      </c>
      <c r="I242" s="80">
        <f t="shared" si="55"/>
        <v>0</v>
      </c>
      <c r="J242" s="80">
        <f t="shared" si="56"/>
        <v>0</v>
      </c>
      <c r="K242" s="80">
        <f t="shared" si="57"/>
        <v>0</v>
      </c>
      <c r="L242" s="80">
        <f t="shared" si="58"/>
        <v>0</v>
      </c>
      <c r="M242" s="80">
        <f t="shared" ca="1" si="59"/>
        <v>1.6605170903090274E-3</v>
      </c>
      <c r="N242" s="80">
        <f t="shared" ca="1" si="60"/>
        <v>0</v>
      </c>
      <c r="O242" s="45">
        <f t="shared" ca="1" si="61"/>
        <v>0</v>
      </c>
      <c r="P242" s="80">
        <f t="shared" ca="1" si="62"/>
        <v>0</v>
      </c>
      <c r="Q242" s="80">
        <f t="shared" ca="1" si="63"/>
        <v>0</v>
      </c>
      <c r="R242" s="58">
        <f t="shared" ca="1" si="64"/>
        <v>-1.6605170903090274E-3</v>
      </c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</row>
    <row r="243" spans="1:35">
      <c r="A243" s="87"/>
      <c r="B243" s="87"/>
      <c r="C243" s="87"/>
      <c r="D243" s="88">
        <f t="shared" si="50"/>
        <v>0</v>
      </c>
      <c r="E243" s="88">
        <f t="shared" si="51"/>
        <v>0</v>
      </c>
      <c r="F243" s="80">
        <f t="shared" si="52"/>
        <v>0</v>
      </c>
      <c r="G243" s="80">
        <f t="shared" si="53"/>
        <v>0</v>
      </c>
      <c r="H243" s="80">
        <f t="shared" si="54"/>
        <v>0</v>
      </c>
      <c r="I243" s="80">
        <f t="shared" si="55"/>
        <v>0</v>
      </c>
      <c r="J243" s="80">
        <f t="shared" si="56"/>
        <v>0</v>
      </c>
      <c r="K243" s="80">
        <f t="shared" si="57"/>
        <v>0</v>
      </c>
      <c r="L243" s="80">
        <f t="shared" si="58"/>
        <v>0</v>
      </c>
      <c r="M243" s="80">
        <f t="shared" ca="1" si="59"/>
        <v>1.6605170903090274E-3</v>
      </c>
      <c r="N243" s="80">
        <f t="shared" ca="1" si="60"/>
        <v>0</v>
      </c>
      <c r="O243" s="45">
        <f t="shared" ca="1" si="61"/>
        <v>0</v>
      </c>
      <c r="P243" s="80">
        <f t="shared" ca="1" si="62"/>
        <v>0</v>
      </c>
      <c r="Q243" s="80">
        <f t="shared" ca="1" si="63"/>
        <v>0</v>
      </c>
      <c r="R243" s="58">
        <f t="shared" ca="1" si="64"/>
        <v>-1.6605170903090274E-3</v>
      </c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</row>
    <row r="244" spans="1:35">
      <c r="A244" s="87"/>
      <c r="B244" s="87"/>
      <c r="C244" s="87"/>
      <c r="D244" s="88">
        <f t="shared" si="50"/>
        <v>0</v>
      </c>
      <c r="E244" s="88">
        <f t="shared" si="51"/>
        <v>0</v>
      </c>
      <c r="F244" s="80">
        <f t="shared" si="52"/>
        <v>0</v>
      </c>
      <c r="G244" s="80">
        <f t="shared" si="53"/>
        <v>0</v>
      </c>
      <c r="H244" s="80">
        <f t="shared" si="54"/>
        <v>0</v>
      </c>
      <c r="I244" s="80">
        <f t="shared" si="55"/>
        <v>0</v>
      </c>
      <c r="J244" s="80">
        <f t="shared" si="56"/>
        <v>0</v>
      </c>
      <c r="K244" s="80">
        <f t="shared" si="57"/>
        <v>0</v>
      </c>
      <c r="L244" s="80">
        <f t="shared" si="58"/>
        <v>0</v>
      </c>
      <c r="M244" s="80">
        <f t="shared" ca="1" si="59"/>
        <v>1.6605170903090274E-3</v>
      </c>
      <c r="N244" s="80">
        <f t="shared" ca="1" si="60"/>
        <v>0</v>
      </c>
      <c r="O244" s="45">
        <f t="shared" ca="1" si="61"/>
        <v>0</v>
      </c>
      <c r="P244" s="80">
        <f t="shared" ca="1" si="62"/>
        <v>0</v>
      </c>
      <c r="Q244" s="80">
        <f t="shared" ca="1" si="63"/>
        <v>0</v>
      </c>
      <c r="R244" s="58">
        <f t="shared" ca="1" si="64"/>
        <v>-1.6605170903090274E-3</v>
      </c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</row>
    <row r="245" spans="1:35">
      <c r="A245" s="87"/>
      <c r="B245" s="87"/>
      <c r="C245" s="87"/>
      <c r="D245" s="88">
        <f t="shared" si="50"/>
        <v>0</v>
      </c>
      <c r="E245" s="88">
        <f t="shared" si="51"/>
        <v>0</v>
      </c>
      <c r="F245" s="80">
        <f t="shared" si="52"/>
        <v>0</v>
      </c>
      <c r="G245" s="80">
        <f t="shared" si="53"/>
        <v>0</v>
      </c>
      <c r="H245" s="80">
        <f t="shared" si="54"/>
        <v>0</v>
      </c>
      <c r="I245" s="80">
        <f t="shared" si="55"/>
        <v>0</v>
      </c>
      <c r="J245" s="80">
        <f t="shared" si="56"/>
        <v>0</v>
      </c>
      <c r="K245" s="80">
        <f t="shared" si="57"/>
        <v>0</v>
      </c>
      <c r="L245" s="80">
        <f t="shared" si="58"/>
        <v>0</v>
      </c>
      <c r="M245" s="80">
        <f t="shared" ca="1" si="59"/>
        <v>1.6605170903090274E-3</v>
      </c>
      <c r="N245" s="80">
        <f t="shared" ca="1" si="60"/>
        <v>0</v>
      </c>
      <c r="O245" s="45">
        <f t="shared" ca="1" si="61"/>
        <v>0</v>
      </c>
      <c r="P245" s="80">
        <f t="shared" ca="1" si="62"/>
        <v>0</v>
      </c>
      <c r="Q245" s="80">
        <f t="shared" ca="1" si="63"/>
        <v>0</v>
      </c>
      <c r="R245" s="58">
        <f t="shared" ca="1" si="64"/>
        <v>-1.6605170903090274E-3</v>
      </c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</row>
    <row r="246" spans="1:35">
      <c r="A246" s="87"/>
      <c r="B246" s="87"/>
      <c r="C246" s="87"/>
      <c r="D246" s="88">
        <f t="shared" si="50"/>
        <v>0</v>
      </c>
      <c r="E246" s="88">
        <f t="shared" si="51"/>
        <v>0</v>
      </c>
      <c r="F246" s="80">
        <f t="shared" si="52"/>
        <v>0</v>
      </c>
      <c r="G246" s="80">
        <f t="shared" si="53"/>
        <v>0</v>
      </c>
      <c r="H246" s="80">
        <f t="shared" si="54"/>
        <v>0</v>
      </c>
      <c r="I246" s="80">
        <f t="shared" si="55"/>
        <v>0</v>
      </c>
      <c r="J246" s="80">
        <f t="shared" si="56"/>
        <v>0</v>
      </c>
      <c r="K246" s="80">
        <f t="shared" si="57"/>
        <v>0</v>
      </c>
      <c r="L246" s="80">
        <f t="shared" si="58"/>
        <v>0</v>
      </c>
      <c r="M246" s="80">
        <f t="shared" ca="1" si="59"/>
        <v>1.6605170903090274E-3</v>
      </c>
      <c r="N246" s="80">
        <f t="shared" ca="1" si="60"/>
        <v>0</v>
      </c>
      <c r="O246" s="45">
        <f t="shared" ca="1" si="61"/>
        <v>0</v>
      </c>
      <c r="P246" s="80">
        <f t="shared" ca="1" si="62"/>
        <v>0</v>
      </c>
      <c r="Q246" s="80">
        <f t="shared" ca="1" si="63"/>
        <v>0</v>
      </c>
      <c r="R246" s="58">
        <f t="shared" ca="1" si="64"/>
        <v>-1.6605170903090274E-3</v>
      </c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</row>
    <row r="247" spans="1:35">
      <c r="A247" s="87"/>
      <c r="B247" s="87"/>
      <c r="C247" s="87"/>
      <c r="D247" s="88">
        <f t="shared" si="50"/>
        <v>0</v>
      </c>
      <c r="E247" s="88">
        <f t="shared" si="51"/>
        <v>0</v>
      </c>
      <c r="F247" s="80">
        <f t="shared" si="52"/>
        <v>0</v>
      </c>
      <c r="G247" s="80">
        <f t="shared" si="53"/>
        <v>0</v>
      </c>
      <c r="H247" s="80">
        <f t="shared" si="54"/>
        <v>0</v>
      </c>
      <c r="I247" s="80">
        <f t="shared" si="55"/>
        <v>0</v>
      </c>
      <c r="J247" s="80">
        <f t="shared" si="56"/>
        <v>0</v>
      </c>
      <c r="K247" s="80">
        <f t="shared" si="57"/>
        <v>0</v>
      </c>
      <c r="L247" s="80">
        <f t="shared" si="58"/>
        <v>0</v>
      </c>
      <c r="M247" s="80">
        <f t="shared" ca="1" si="59"/>
        <v>1.6605170903090274E-3</v>
      </c>
      <c r="N247" s="80">
        <f t="shared" ca="1" si="60"/>
        <v>0</v>
      </c>
      <c r="O247" s="45">
        <f t="shared" ca="1" si="61"/>
        <v>0</v>
      </c>
      <c r="P247" s="80">
        <f t="shared" ca="1" si="62"/>
        <v>0</v>
      </c>
      <c r="Q247" s="80">
        <f t="shared" ca="1" si="63"/>
        <v>0</v>
      </c>
      <c r="R247" s="58">
        <f t="shared" ca="1" si="64"/>
        <v>-1.6605170903090274E-3</v>
      </c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</row>
    <row r="248" spans="1:35">
      <c r="A248" s="87"/>
      <c r="B248" s="87"/>
      <c r="C248" s="87"/>
      <c r="D248" s="88">
        <f t="shared" si="50"/>
        <v>0</v>
      </c>
      <c r="E248" s="88">
        <f t="shared" si="51"/>
        <v>0</v>
      </c>
      <c r="F248" s="80">
        <f t="shared" si="52"/>
        <v>0</v>
      </c>
      <c r="G248" s="80">
        <f t="shared" si="53"/>
        <v>0</v>
      </c>
      <c r="H248" s="80">
        <f t="shared" si="54"/>
        <v>0</v>
      </c>
      <c r="I248" s="80">
        <f t="shared" si="55"/>
        <v>0</v>
      </c>
      <c r="J248" s="80">
        <f t="shared" si="56"/>
        <v>0</v>
      </c>
      <c r="K248" s="80">
        <f t="shared" si="57"/>
        <v>0</v>
      </c>
      <c r="L248" s="80">
        <f t="shared" si="58"/>
        <v>0</v>
      </c>
      <c r="M248" s="80">
        <f t="shared" ca="1" si="59"/>
        <v>1.6605170903090274E-3</v>
      </c>
      <c r="N248" s="80">
        <f t="shared" ca="1" si="60"/>
        <v>0</v>
      </c>
      <c r="O248" s="45">
        <f t="shared" ca="1" si="61"/>
        <v>0</v>
      </c>
      <c r="P248" s="80">
        <f t="shared" ca="1" si="62"/>
        <v>0</v>
      </c>
      <c r="Q248" s="80">
        <f t="shared" ca="1" si="63"/>
        <v>0</v>
      </c>
      <c r="R248" s="58">
        <f t="shared" ca="1" si="64"/>
        <v>-1.6605170903090274E-3</v>
      </c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</row>
    <row r="249" spans="1:35">
      <c r="A249" s="87"/>
      <c r="B249" s="87"/>
      <c r="C249" s="87"/>
      <c r="D249" s="88">
        <f t="shared" si="50"/>
        <v>0</v>
      </c>
      <c r="E249" s="88">
        <f t="shared" si="51"/>
        <v>0</v>
      </c>
      <c r="F249" s="80">
        <f t="shared" si="52"/>
        <v>0</v>
      </c>
      <c r="G249" s="80">
        <f t="shared" si="53"/>
        <v>0</v>
      </c>
      <c r="H249" s="80">
        <f t="shared" si="54"/>
        <v>0</v>
      </c>
      <c r="I249" s="80">
        <f t="shared" si="55"/>
        <v>0</v>
      </c>
      <c r="J249" s="80">
        <f t="shared" si="56"/>
        <v>0</v>
      </c>
      <c r="K249" s="80">
        <f t="shared" si="57"/>
        <v>0</v>
      </c>
      <c r="L249" s="80">
        <f t="shared" si="58"/>
        <v>0</v>
      </c>
      <c r="M249" s="80">
        <f t="shared" ca="1" si="59"/>
        <v>1.6605170903090274E-3</v>
      </c>
      <c r="N249" s="80">
        <f t="shared" ca="1" si="60"/>
        <v>0</v>
      </c>
      <c r="O249" s="45">
        <f t="shared" ca="1" si="61"/>
        <v>0</v>
      </c>
      <c r="P249" s="80">
        <f t="shared" ca="1" si="62"/>
        <v>0</v>
      </c>
      <c r="Q249" s="80">
        <f t="shared" ca="1" si="63"/>
        <v>0</v>
      </c>
      <c r="R249" s="58">
        <f t="shared" ca="1" si="64"/>
        <v>-1.6605170903090274E-3</v>
      </c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</row>
    <row r="250" spans="1:35">
      <c r="A250" s="87"/>
      <c r="B250" s="87"/>
      <c r="C250" s="87"/>
      <c r="D250" s="88">
        <f t="shared" si="50"/>
        <v>0</v>
      </c>
      <c r="E250" s="88">
        <f t="shared" si="51"/>
        <v>0</v>
      </c>
      <c r="F250" s="80">
        <f t="shared" si="52"/>
        <v>0</v>
      </c>
      <c r="G250" s="80">
        <f t="shared" si="53"/>
        <v>0</v>
      </c>
      <c r="H250" s="80">
        <f t="shared" si="54"/>
        <v>0</v>
      </c>
      <c r="I250" s="80">
        <f t="shared" si="55"/>
        <v>0</v>
      </c>
      <c r="J250" s="80">
        <f t="shared" si="56"/>
        <v>0</v>
      </c>
      <c r="K250" s="80">
        <f t="shared" si="57"/>
        <v>0</v>
      </c>
      <c r="L250" s="80">
        <f t="shared" si="58"/>
        <v>0</v>
      </c>
      <c r="M250" s="80">
        <f t="shared" ca="1" si="59"/>
        <v>1.6605170903090274E-3</v>
      </c>
      <c r="N250" s="80">
        <f t="shared" ca="1" si="60"/>
        <v>0</v>
      </c>
      <c r="O250" s="45">
        <f t="shared" ca="1" si="61"/>
        <v>0</v>
      </c>
      <c r="P250" s="80">
        <f t="shared" ca="1" si="62"/>
        <v>0</v>
      </c>
      <c r="Q250" s="80">
        <f t="shared" ca="1" si="63"/>
        <v>0</v>
      </c>
      <c r="R250" s="58">
        <f t="shared" ca="1" si="64"/>
        <v>-1.6605170903090274E-3</v>
      </c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</row>
    <row r="251" spans="1:35">
      <c r="A251" s="87"/>
      <c r="B251" s="87"/>
      <c r="C251" s="87"/>
      <c r="D251" s="88">
        <f t="shared" si="50"/>
        <v>0</v>
      </c>
      <c r="E251" s="88">
        <f t="shared" si="51"/>
        <v>0</v>
      </c>
      <c r="F251" s="80">
        <f t="shared" si="52"/>
        <v>0</v>
      </c>
      <c r="G251" s="80">
        <f t="shared" si="53"/>
        <v>0</v>
      </c>
      <c r="H251" s="80">
        <f t="shared" si="54"/>
        <v>0</v>
      </c>
      <c r="I251" s="80">
        <f t="shared" si="55"/>
        <v>0</v>
      </c>
      <c r="J251" s="80">
        <f t="shared" si="56"/>
        <v>0</v>
      </c>
      <c r="K251" s="80">
        <f t="shared" si="57"/>
        <v>0</v>
      </c>
      <c r="L251" s="80">
        <f t="shared" si="58"/>
        <v>0</v>
      </c>
      <c r="M251" s="80">
        <f t="shared" ca="1" si="59"/>
        <v>1.6605170903090274E-3</v>
      </c>
      <c r="N251" s="80">
        <f t="shared" ca="1" si="60"/>
        <v>0</v>
      </c>
      <c r="O251" s="45">
        <f t="shared" ca="1" si="61"/>
        <v>0</v>
      </c>
      <c r="P251" s="80">
        <f t="shared" ca="1" si="62"/>
        <v>0</v>
      </c>
      <c r="Q251" s="80">
        <f t="shared" ca="1" si="63"/>
        <v>0</v>
      </c>
      <c r="R251" s="58">
        <f t="shared" ca="1" si="64"/>
        <v>-1.6605170903090274E-3</v>
      </c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</row>
    <row r="252" spans="1:35">
      <c r="A252" s="87"/>
      <c r="B252" s="87"/>
      <c r="C252" s="87"/>
      <c r="D252" s="88">
        <f t="shared" si="50"/>
        <v>0</v>
      </c>
      <c r="E252" s="88">
        <f t="shared" si="51"/>
        <v>0</v>
      </c>
      <c r="F252" s="80">
        <f t="shared" si="52"/>
        <v>0</v>
      </c>
      <c r="G252" s="80">
        <f t="shared" si="53"/>
        <v>0</v>
      </c>
      <c r="H252" s="80">
        <f t="shared" si="54"/>
        <v>0</v>
      </c>
      <c r="I252" s="80">
        <f t="shared" si="55"/>
        <v>0</v>
      </c>
      <c r="J252" s="80">
        <f t="shared" si="56"/>
        <v>0</v>
      </c>
      <c r="K252" s="80">
        <f t="shared" si="57"/>
        <v>0</v>
      </c>
      <c r="L252" s="80">
        <f t="shared" si="58"/>
        <v>0</v>
      </c>
      <c r="M252" s="80">
        <f t="shared" ca="1" si="59"/>
        <v>1.6605170903090274E-3</v>
      </c>
      <c r="N252" s="80">
        <f t="shared" ca="1" si="60"/>
        <v>0</v>
      </c>
      <c r="O252" s="45">
        <f t="shared" ca="1" si="61"/>
        <v>0</v>
      </c>
      <c r="P252" s="80">
        <f t="shared" ca="1" si="62"/>
        <v>0</v>
      </c>
      <c r="Q252" s="80">
        <f t="shared" ca="1" si="63"/>
        <v>0</v>
      </c>
      <c r="R252" s="58">
        <f t="shared" ca="1" si="64"/>
        <v>-1.6605170903090274E-3</v>
      </c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</row>
    <row r="253" spans="1:35">
      <c r="A253" s="87"/>
      <c r="B253" s="87"/>
      <c r="C253" s="87"/>
      <c r="D253" s="88">
        <f t="shared" si="50"/>
        <v>0</v>
      </c>
      <c r="E253" s="88">
        <f t="shared" si="51"/>
        <v>0</v>
      </c>
      <c r="F253" s="80">
        <f t="shared" si="52"/>
        <v>0</v>
      </c>
      <c r="G253" s="80">
        <f t="shared" si="53"/>
        <v>0</v>
      </c>
      <c r="H253" s="80">
        <f t="shared" si="54"/>
        <v>0</v>
      </c>
      <c r="I253" s="80">
        <f t="shared" si="55"/>
        <v>0</v>
      </c>
      <c r="J253" s="80">
        <f t="shared" si="56"/>
        <v>0</v>
      </c>
      <c r="K253" s="80">
        <f t="shared" si="57"/>
        <v>0</v>
      </c>
      <c r="L253" s="80">
        <f t="shared" si="58"/>
        <v>0</v>
      </c>
      <c r="M253" s="80">
        <f t="shared" ca="1" si="59"/>
        <v>1.6605170903090274E-3</v>
      </c>
      <c r="N253" s="80">
        <f t="shared" ca="1" si="60"/>
        <v>0</v>
      </c>
      <c r="O253" s="45">
        <f t="shared" ca="1" si="61"/>
        <v>0</v>
      </c>
      <c r="P253" s="80">
        <f t="shared" ca="1" si="62"/>
        <v>0</v>
      </c>
      <c r="Q253" s="80">
        <f t="shared" ca="1" si="63"/>
        <v>0</v>
      </c>
      <c r="R253" s="58">
        <f t="shared" ca="1" si="64"/>
        <v>-1.6605170903090274E-3</v>
      </c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</row>
    <row r="254" spans="1:35">
      <c r="A254" s="87"/>
      <c r="B254" s="87"/>
      <c r="C254" s="87"/>
      <c r="D254" s="88">
        <f t="shared" si="50"/>
        <v>0</v>
      </c>
      <c r="E254" s="88">
        <f t="shared" si="51"/>
        <v>0</v>
      </c>
      <c r="F254" s="80">
        <f t="shared" si="52"/>
        <v>0</v>
      </c>
      <c r="G254" s="80">
        <f t="shared" si="53"/>
        <v>0</v>
      </c>
      <c r="H254" s="80">
        <f t="shared" si="54"/>
        <v>0</v>
      </c>
      <c r="I254" s="80">
        <f t="shared" si="55"/>
        <v>0</v>
      </c>
      <c r="J254" s="80">
        <f t="shared" si="56"/>
        <v>0</v>
      </c>
      <c r="K254" s="80">
        <f t="shared" si="57"/>
        <v>0</v>
      </c>
      <c r="L254" s="80">
        <f t="shared" si="58"/>
        <v>0</v>
      </c>
      <c r="M254" s="80">
        <f t="shared" ca="1" si="59"/>
        <v>1.6605170903090274E-3</v>
      </c>
      <c r="N254" s="80">
        <f t="shared" ca="1" si="60"/>
        <v>0</v>
      </c>
      <c r="O254" s="45">
        <f t="shared" ca="1" si="61"/>
        <v>0</v>
      </c>
      <c r="P254" s="80">
        <f t="shared" ca="1" si="62"/>
        <v>0</v>
      </c>
      <c r="Q254" s="80">
        <f t="shared" ca="1" si="63"/>
        <v>0</v>
      </c>
      <c r="R254" s="58">
        <f t="shared" ca="1" si="64"/>
        <v>-1.6605170903090274E-3</v>
      </c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</row>
    <row r="255" spans="1:35">
      <c r="A255" s="87"/>
      <c r="B255" s="87"/>
      <c r="C255" s="87"/>
      <c r="D255" s="88">
        <f t="shared" si="50"/>
        <v>0</v>
      </c>
      <c r="E255" s="88">
        <f t="shared" si="51"/>
        <v>0</v>
      </c>
      <c r="F255" s="80">
        <f t="shared" si="52"/>
        <v>0</v>
      </c>
      <c r="G255" s="80">
        <f t="shared" si="53"/>
        <v>0</v>
      </c>
      <c r="H255" s="80">
        <f t="shared" si="54"/>
        <v>0</v>
      </c>
      <c r="I255" s="80">
        <f t="shared" si="55"/>
        <v>0</v>
      </c>
      <c r="J255" s="80">
        <f t="shared" si="56"/>
        <v>0</v>
      </c>
      <c r="K255" s="80">
        <f t="shared" si="57"/>
        <v>0</v>
      </c>
      <c r="L255" s="80">
        <f t="shared" si="58"/>
        <v>0</v>
      </c>
      <c r="M255" s="80">
        <f t="shared" ca="1" si="59"/>
        <v>1.6605170903090274E-3</v>
      </c>
      <c r="N255" s="80">
        <f t="shared" ca="1" si="60"/>
        <v>0</v>
      </c>
      <c r="O255" s="45">
        <f t="shared" ca="1" si="61"/>
        <v>0</v>
      </c>
      <c r="P255" s="80">
        <f t="shared" ca="1" si="62"/>
        <v>0</v>
      </c>
      <c r="Q255" s="80">
        <f t="shared" ca="1" si="63"/>
        <v>0</v>
      </c>
      <c r="R255" s="58">
        <f t="shared" ca="1" si="64"/>
        <v>-1.6605170903090274E-3</v>
      </c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</row>
    <row r="256" spans="1:35">
      <c r="A256" s="87"/>
      <c r="B256" s="87"/>
      <c r="C256" s="87"/>
      <c r="D256" s="88">
        <f t="shared" si="50"/>
        <v>0</v>
      </c>
      <c r="E256" s="88">
        <f t="shared" si="51"/>
        <v>0</v>
      </c>
      <c r="F256" s="80">
        <f t="shared" si="52"/>
        <v>0</v>
      </c>
      <c r="G256" s="80">
        <f t="shared" si="53"/>
        <v>0</v>
      </c>
      <c r="H256" s="80">
        <f t="shared" si="54"/>
        <v>0</v>
      </c>
      <c r="I256" s="80">
        <f t="shared" si="55"/>
        <v>0</v>
      </c>
      <c r="J256" s="80">
        <f t="shared" si="56"/>
        <v>0</v>
      </c>
      <c r="K256" s="80">
        <f t="shared" si="57"/>
        <v>0</v>
      </c>
      <c r="L256" s="80">
        <f t="shared" si="58"/>
        <v>0</v>
      </c>
      <c r="M256" s="80">
        <f t="shared" ca="1" si="59"/>
        <v>1.6605170903090274E-3</v>
      </c>
      <c r="N256" s="80">
        <f t="shared" ca="1" si="60"/>
        <v>0</v>
      </c>
      <c r="O256" s="45">
        <f t="shared" ca="1" si="61"/>
        <v>0</v>
      </c>
      <c r="P256" s="80">
        <f t="shared" ca="1" si="62"/>
        <v>0</v>
      </c>
      <c r="Q256" s="80">
        <f t="shared" ca="1" si="63"/>
        <v>0</v>
      </c>
      <c r="R256" s="58">
        <f t="shared" ca="1" si="64"/>
        <v>-1.6605170903090274E-3</v>
      </c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</row>
    <row r="257" spans="1:35">
      <c r="A257" s="87"/>
      <c r="B257" s="87"/>
      <c r="C257" s="87"/>
      <c r="D257" s="88">
        <f t="shared" si="50"/>
        <v>0</v>
      </c>
      <c r="E257" s="88">
        <f t="shared" si="51"/>
        <v>0</v>
      </c>
      <c r="F257" s="80">
        <f t="shared" si="52"/>
        <v>0</v>
      </c>
      <c r="G257" s="80">
        <f t="shared" si="53"/>
        <v>0</v>
      </c>
      <c r="H257" s="80">
        <f t="shared" si="54"/>
        <v>0</v>
      </c>
      <c r="I257" s="80">
        <f t="shared" si="55"/>
        <v>0</v>
      </c>
      <c r="J257" s="80">
        <f t="shared" si="56"/>
        <v>0</v>
      </c>
      <c r="K257" s="80">
        <f t="shared" si="57"/>
        <v>0</v>
      </c>
      <c r="L257" s="80">
        <f t="shared" si="58"/>
        <v>0</v>
      </c>
      <c r="M257" s="80">
        <f t="shared" ca="1" si="59"/>
        <v>1.6605170903090274E-3</v>
      </c>
      <c r="N257" s="80">
        <f t="shared" ca="1" si="60"/>
        <v>0</v>
      </c>
      <c r="O257" s="45">
        <f t="shared" ca="1" si="61"/>
        <v>0</v>
      </c>
      <c r="P257" s="80">
        <f t="shared" ca="1" si="62"/>
        <v>0</v>
      </c>
      <c r="Q257" s="80">
        <f t="shared" ca="1" si="63"/>
        <v>0</v>
      </c>
      <c r="R257" s="58">
        <f t="shared" ca="1" si="64"/>
        <v>-1.6605170903090274E-3</v>
      </c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</row>
    <row r="258" spans="1:35">
      <c r="A258" s="87"/>
      <c r="B258" s="87"/>
      <c r="C258" s="87"/>
      <c r="D258" s="88">
        <f t="shared" si="50"/>
        <v>0</v>
      </c>
      <c r="E258" s="88">
        <f t="shared" si="51"/>
        <v>0</v>
      </c>
      <c r="F258" s="80">
        <f t="shared" si="52"/>
        <v>0</v>
      </c>
      <c r="G258" s="80">
        <f t="shared" si="53"/>
        <v>0</v>
      </c>
      <c r="H258" s="80">
        <f t="shared" si="54"/>
        <v>0</v>
      </c>
      <c r="I258" s="80">
        <f t="shared" si="55"/>
        <v>0</v>
      </c>
      <c r="J258" s="80">
        <f t="shared" si="56"/>
        <v>0</v>
      </c>
      <c r="K258" s="80">
        <f t="shared" si="57"/>
        <v>0</v>
      </c>
      <c r="L258" s="80">
        <f t="shared" si="58"/>
        <v>0</v>
      </c>
      <c r="M258" s="80">
        <f t="shared" ca="1" si="59"/>
        <v>1.6605170903090274E-3</v>
      </c>
      <c r="N258" s="80">
        <f t="shared" ca="1" si="60"/>
        <v>0</v>
      </c>
      <c r="O258" s="45">
        <f t="shared" ca="1" si="61"/>
        <v>0</v>
      </c>
      <c r="P258" s="80">
        <f t="shared" ca="1" si="62"/>
        <v>0</v>
      </c>
      <c r="Q258" s="80">
        <f t="shared" ca="1" si="63"/>
        <v>0</v>
      </c>
      <c r="R258" s="58">
        <f t="shared" ca="1" si="64"/>
        <v>-1.6605170903090274E-3</v>
      </c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</row>
    <row r="259" spans="1:35">
      <c r="A259" s="87"/>
      <c r="B259" s="87"/>
      <c r="C259" s="87"/>
      <c r="D259" s="88">
        <f t="shared" si="50"/>
        <v>0</v>
      </c>
      <c r="E259" s="88">
        <f t="shared" si="51"/>
        <v>0</v>
      </c>
      <c r="F259" s="80">
        <f t="shared" si="52"/>
        <v>0</v>
      </c>
      <c r="G259" s="80">
        <f t="shared" si="53"/>
        <v>0</v>
      </c>
      <c r="H259" s="80">
        <f t="shared" si="54"/>
        <v>0</v>
      </c>
      <c r="I259" s="80">
        <f t="shared" si="55"/>
        <v>0</v>
      </c>
      <c r="J259" s="80">
        <f t="shared" si="56"/>
        <v>0</v>
      </c>
      <c r="K259" s="80">
        <f t="shared" si="57"/>
        <v>0</v>
      </c>
      <c r="L259" s="80">
        <f t="shared" si="58"/>
        <v>0</v>
      </c>
      <c r="M259" s="80">
        <f t="shared" ca="1" si="59"/>
        <v>1.6605170903090274E-3</v>
      </c>
      <c r="N259" s="80">
        <f t="shared" ca="1" si="60"/>
        <v>0</v>
      </c>
      <c r="O259" s="45">
        <f t="shared" ca="1" si="61"/>
        <v>0</v>
      </c>
      <c r="P259" s="80">
        <f t="shared" ca="1" si="62"/>
        <v>0</v>
      </c>
      <c r="Q259" s="80">
        <f t="shared" ca="1" si="63"/>
        <v>0</v>
      </c>
      <c r="R259" s="58">
        <f t="shared" ca="1" si="64"/>
        <v>-1.6605170903090274E-3</v>
      </c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</row>
    <row r="260" spans="1:35">
      <c r="A260" s="87"/>
      <c r="B260" s="87"/>
      <c r="C260" s="87"/>
      <c r="D260" s="88">
        <f t="shared" si="50"/>
        <v>0</v>
      </c>
      <c r="E260" s="88">
        <f t="shared" si="51"/>
        <v>0</v>
      </c>
      <c r="F260" s="80">
        <f t="shared" si="52"/>
        <v>0</v>
      </c>
      <c r="G260" s="80">
        <f t="shared" si="53"/>
        <v>0</v>
      </c>
      <c r="H260" s="80">
        <f t="shared" si="54"/>
        <v>0</v>
      </c>
      <c r="I260" s="80">
        <f t="shared" si="55"/>
        <v>0</v>
      </c>
      <c r="J260" s="80">
        <f t="shared" si="56"/>
        <v>0</v>
      </c>
      <c r="K260" s="80">
        <f t="shared" si="57"/>
        <v>0</v>
      </c>
      <c r="L260" s="80">
        <f t="shared" si="58"/>
        <v>0</v>
      </c>
      <c r="M260" s="80">
        <f t="shared" ca="1" si="59"/>
        <v>1.6605170903090274E-3</v>
      </c>
      <c r="N260" s="80">
        <f t="shared" ca="1" si="60"/>
        <v>0</v>
      </c>
      <c r="O260" s="45">
        <f t="shared" ca="1" si="61"/>
        <v>0</v>
      </c>
      <c r="P260" s="80">
        <f t="shared" ca="1" si="62"/>
        <v>0</v>
      </c>
      <c r="Q260" s="80">
        <f t="shared" ca="1" si="63"/>
        <v>0</v>
      </c>
      <c r="R260" s="58">
        <f t="shared" ca="1" si="64"/>
        <v>-1.6605170903090274E-3</v>
      </c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</row>
    <row r="261" spans="1:35">
      <c r="A261" s="87"/>
      <c r="B261" s="87"/>
      <c r="C261" s="87"/>
      <c r="D261" s="88">
        <f t="shared" si="50"/>
        <v>0</v>
      </c>
      <c r="E261" s="88">
        <f t="shared" si="51"/>
        <v>0</v>
      </c>
      <c r="F261" s="80">
        <f t="shared" si="52"/>
        <v>0</v>
      </c>
      <c r="G261" s="80">
        <f t="shared" si="53"/>
        <v>0</v>
      </c>
      <c r="H261" s="80">
        <f t="shared" si="54"/>
        <v>0</v>
      </c>
      <c r="I261" s="80">
        <f t="shared" si="55"/>
        <v>0</v>
      </c>
      <c r="J261" s="80">
        <f t="shared" si="56"/>
        <v>0</v>
      </c>
      <c r="K261" s="80">
        <f t="shared" si="57"/>
        <v>0</v>
      </c>
      <c r="L261" s="80">
        <f t="shared" si="58"/>
        <v>0</v>
      </c>
      <c r="M261" s="80">
        <f t="shared" ca="1" si="59"/>
        <v>1.6605170903090274E-3</v>
      </c>
      <c r="N261" s="80">
        <f t="shared" ca="1" si="60"/>
        <v>0</v>
      </c>
      <c r="O261" s="45">
        <f t="shared" ca="1" si="61"/>
        <v>0</v>
      </c>
      <c r="P261" s="80">
        <f t="shared" ca="1" si="62"/>
        <v>0</v>
      </c>
      <c r="Q261" s="80">
        <f t="shared" ca="1" si="63"/>
        <v>0</v>
      </c>
      <c r="R261" s="58">
        <f t="shared" ca="1" si="64"/>
        <v>-1.6605170903090274E-3</v>
      </c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</row>
    <row r="262" spans="1:35">
      <c r="A262" s="87"/>
      <c r="B262" s="87"/>
      <c r="C262" s="87"/>
      <c r="D262" s="88">
        <f t="shared" si="50"/>
        <v>0</v>
      </c>
      <c r="E262" s="88">
        <f t="shared" si="51"/>
        <v>0</v>
      </c>
      <c r="F262" s="80">
        <f t="shared" si="52"/>
        <v>0</v>
      </c>
      <c r="G262" s="80">
        <f t="shared" si="53"/>
        <v>0</v>
      </c>
      <c r="H262" s="80">
        <f t="shared" si="54"/>
        <v>0</v>
      </c>
      <c r="I262" s="80">
        <f t="shared" si="55"/>
        <v>0</v>
      </c>
      <c r="J262" s="80">
        <f t="shared" si="56"/>
        <v>0</v>
      </c>
      <c r="K262" s="80">
        <f t="shared" si="57"/>
        <v>0</v>
      </c>
      <c r="L262" s="80">
        <f t="shared" si="58"/>
        <v>0</v>
      </c>
      <c r="M262" s="80">
        <f t="shared" ca="1" si="59"/>
        <v>1.6605170903090274E-3</v>
      </c>
      <c r="N262" s="80">
        <f t="shared" ca="1" si="60"/>
        <v>0</v>
      </c>
      <c r="O262" s="45">
        <f t="shared" ca="1" si="61"/>
        <v>0</v>
      </c>
      <c r="P262" s="80">
        <f t="shared" ca="1" si="62"/>
        <v>0</v>
      </c>
      <c r="Q262" s="80">
        <f t="shared" ca="1" si="63"/>
        <v>0</v>
      </c>
      <c r="R262" s="58">
        <f t="shared" ca="1" si="64"/>
        <v>-1.6605170903090274E-3</v>
      </c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</row>
    <row r="263" spans="1:35">
      <c r="A263" s="87"/>
      <c r="B263" s="87"/>
      <c r="C263" s="87"/>
      <c r="D263" s="88">
        <f t="shared" si="50"/>
        <v>0</v>
      </c>
      <c r="E263" s="88">
        <f t="shared" si="51"/>
        <v>0</v>
      </c>
      <c r="F263" s="80">
        <f t="shared" si="52"/>
        <v>0</v>
      </c>
      <c r="G263" s="80">
        <f t="shared" si="53"/>
        <v>0</v>
      </c>
      <c r="H263" s="80">
        <f t="shared" si="54"/>
        <v>0</v>
      </c>
      <c r="I263" s="80">
        <f t="shared" si="55"/>
        <v>0</v>
      </c>
      <c r="J263" s="80">
        <f t="shared" si="56"/>
        <v>0</v>
      </c>
      <c r="K263" s="80">
        <f t="shared" si="57"/>
        <v>0</v>
      </c>
      <c r="L263" s="80">
        <f t="shared" si="58"/>
        <v>0</v>
      </c>
      <c r="M263" s="80">
        <f t="shared" ca="1" si="59"/>
        <v>1.6605170903090274E-3</v>
      </c>
      <c r="N263" s="80">
        <f t="shared" ca="1" si="60"/>
        <v>0</v>
      </c>
      <c r="O263" s="45">
        <f t="shared" ca="1" si="61"/>
        <v>0</v>
      </c>
      <c r="P263" s="80">
        <f t="shared" ca="1" si="62"/>
        <v>0</v>
      </c>
      <c r="Q263" s="80">
        <f t="shared" ca="1" si="63"/>
        <v>0</v>
      </c>
      <c r="R263" s="58">
        <f t="shared" ca="1" si="64"/>
        <v>-1.6605170903090274E-3</v>
      </c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</row>
    <row r="264" spans="1:35">
      <c r="A264" s="87"/>
      <c r="B264" s="87"/>
      <c r="C264" s="87"/>
      <c r="D264" s="88">
        <f t="shared" si="50"/>
        <v>0</v>
      </c>
      <c r="E264" s="88">
        <f t="shared" si="51"/>
        <v>0</v>
      </c>
      <c r="F264" s="80">
        <f t="shared" si="52"/>
        <v>0</v>
      </c>
      <c r="G264" s="80">
        <f t="shared" si="53"/>
        <v>0</v>
      </c>
      <c r="H264" s="80">
        <f t="shared" si="54"/>
        <v>0</v>
      </c>
      <c r="I264" s="80">
        <f t="shared" si="55"/>
        <v>0</v>
      </c>
      <c r="J264" s="80">
        <f t="shared" si="56"/>
        <v>0</v>
      </c>
      <c r="K264" s="80">
        <f t="shared" si="57"/>
        <v>0</v>
      </c>
      <c r="L264" s="80">
        <f t="shared" si="58"/>
        <v>0</v>
      </c>
      <c r="M264" s="80">
        <f t="shared" ca="1" si="59"/>
        <v>1.6605170903090274E-3</v>
      </c>
      <c r="N264" s="80">
        <f t="shared" ca="1" si="60"/>
        <v>0</v>
      </c>
      <c r="O264" s="45">
        <f t="shared" ca="1" si="61"/>
        <v>0</v>
      </c>
      <c r="P264" s="80">
        <f t="shared" ca="1" si="62"/>
        <v>0</v>
      </c>
      <c r="Q264" s="80">
        <f t="shared" ca="1" si="63"/>
        <v>0</v>
      </c>
      <c r="R264" s="58">
        <f t="shared" ca="1" si="64"/>
        <v>-1.6605170903090274E-3</v>
      </c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</row>
    <row r="265" spans="1:35">
      <c r="A265" s="87"/>
      <c r="B265" s="87"/>
      <c r="C265" s="87"/>
      <c r="D265" s="88">
        <f t="shared" si="50"/>
        <v>0</v>
      </c>
      <c r="E265" s="88">
        <f t="shared" si="51"/>
        <v>0</v>
      </c>
      <c r="F265" s="80">
        <f t="shared" si="52"/>
        <v>0</v>
      </c>
      <c r="G265" s="80">
        <f t="shared" si="53"/>
        <v>0</v>
      </c>
      <c r="H265" s="80">
        <f t="shared" si="54"/>
        <v>0</v>
      </c>
      <c r="I265" s="80">
        <f t="shared" si="55"/>
        <v>0</v>
      </c>
      <c r="J265" s="80">
        <f t="shared" si="56"/>
        <v>0</v>
      </c>
      <c r="K265" s="80">
        <f t="shared" si="57"/>
        <v>0</v>
      </c>
      <c r="L265" s="80">
        <f t="shared" si="58"/>
        <v>0</v>
      </c>
      <c r="M265" s="80">
        <f t="shared" ca="1" si="59"/>
        <v>1.6605170903090274E-3</v>
      </c>
      <c r="N265" s="80">
        <f t="shared" ca="1" si="60"/>
        <v>0</v>
      </c>
      <c r="O265" s="45">
        <f t="shared" ca="1" si="61"/>
        <v>0</v>
      </c>
      <c r="P265" s="80">
        <f t="shared" ca="1" si="62"/>
        <v>0</v>
      </c>
      <c r="Q265" s="80">
        <f t="shared" ca="1" si="63"/>
        <v>0</v>
      </c>
      <c r="R265" s="58">
        <f t="shared" ca="1" si="64"/>
        <v>-1.6605170903090274E-3</v>
      </c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</row>
    <row r="266" spans="1:35">
      <c r="A266" s="87"/>
      <c r="B266" s="87"/>
      <c r="C266" s="87"/>
      <c r="D266" s="88">
        <f t="shared" si="50"/>
        <v>0</v>
      </c>
      <c r="E266" s="88">
        <f t="shared" si="51"/>
        <v>0</v>
      </c>
      <c r="F266" s="80">
        <f t="shared" si="52"/>
        <v>0</v>
      </c>
      <c r="G266" s="80">
        <f t="shared" si="53"/>
        <v>0</v>
      </c>
      <c r="H266" s="80">
        <f t="shared" si="54"/>
        <v>0</v>
      </c>
      <c r="I266" s="80">
        <f t="shared" si="55"/>
        <v>0</v>
      </c>
      <c r="J266" s="80">
        <f t="shared" si="56"/>
        <v>0</v>
      </c>
      <c r="K266" s="80">
        <f t="shared" si="57"/>
        <v>0</v>
      </c>
      <c r="L266" s="80">
        <f t="shared" si="58"/>
        <v>0</v>
      </c>
      <c r="M266" s="80">
        <f t="shared" ca="1" si="59"/>
        <v>1.6605170903090274E-3</v>
      </c>
      <c r="N266" s="80">
        <f t="shared" ca="1" si="60"/>
        <v>0</v>
      </c>
      <c r="O266" s="45">
        <f t="shared" ca="1" si="61"/>
        <v>0</v>
      </c>
      <c r="P266" s="80">
        <f t="shared" ca="1" si="62"/>
        <v>0</v>
      </c>
      <c r="Q266" s="80">
        <f t="shared" ca="1" si="63"/>
        <v>0</v>
      </c>
      <c r="R266" s="58">
        <f t="shared" ca="1" si="64"/>
        <v>-1.6605170903090274E-3</v>
      </c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</row>
    <row r="267" spans="1:35">
      <c r="A267" s="87"/>
      <c r="B267" s="87"/>
      <c r="C267" s="87"/>
      <c r="D267" s="88">
        <f t="shared" si="50"/>
        <v>0</v>
      </c>
      <c r="E267" s="88">
        <f t="shared" si="51"/>
        <v>0</v>
      </c>
      <c r="F267" s="80">
        <f t="shared" si="52"/>
        <v>0</v>
      </c>
      <c r="G267" s="80">
        <f t="shared" si="53"/>
        <v>0</v>
      </c>
      <c r="H267" s="80">
        <f t="shared" si="54"/>
        <v>0</v>
      </c>
      <c r="I267" s="80">
        <f t="shared" si="55"/>
        <v>0</v>
      </c>
      <c r="J267" s="80">
        <f t="shared" si="56"/>
        <v>0</v>
      </c>
      <c r="K267" s="80">
        <f t="shared" si="57"/>
        <v>0</v>
      </c>
      <c r="L267" s="80">
        <f t="shared" si="58"/>
        <v>0</v>
      </c>
      <c r="M267" s="80">
        <f t="shared" ca="1" si="59"/>
        <v>1.6605170903090274E-3</v>
      </c>
      <c r="N267" s="80">
        <f t="shared" ca="1" si="60"/>
        <v>0</v>
      </c>
      <c r="O267" s="45">
        <f t="shared" ca="1" si="61"/>
        <v>0</v>
      </c>
      <c r="P267" s="80">
        <f t="shared" ca="1" si="62"/>
        <v>0</v>
      </c>
      <c r="Q267" s="80">
        <f t="shared" ca="1" si="63"/>
        <v>0</v>
      </c>
      <c r="R267" s="58">
        <f t="shared" ca="1" si="64"/>
        <v>-1.6605170903090274E-3</v>
      </c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</row>
    <row r="268" spans="1:35">
      <c r="A268" s="87"/>
      <c r="B268" s="87"/>
      <c r="C268" s="87"/>
      <c r="D268" s="88">
        <f t="shared" si="50"/>
        <v>0</v>
      </c>
      <c r="E268" s="88">
        <f t="shared" si="51"/>
        <v>0</v>
      </c>
      <c r="F268" s="80">
        <f t="shared" si="52"/>
        <v>0</v>
      </c>
      <c r="G268" s="80">
        <f t="shared" si="53"/>
        <v>0</v>
      </c>
      <c r="H268" s="80">
        <f t="shared" si="54"/>
        <v>0</v>
      </c>
      <c r="I268" s="80">
        <f t="shared" si="55"/>
        <v>0</v>
      </c>
      <c r="J268" s="80">
        <f t="shared" si="56"/>
        <v>0</v>
      </c>
      <c r="K268" s="80">
        <f t="shared" si="57"/>
        <v>0</v>
      </c>
      <c r="L268" s="80">
        <f t="shared" si="58"/>
        <v>0</v>
      </c>
      <c r="M268" s="80">
        <f t="shared" ca="1" si="59"/>
        <v>1.6605170903090274E-3</v>
      </c>
      <c r="N268" s="80">
        <f t="shared" ca="1" si="60"/>
        <v>0</v>
      </c>
      <c r="O268" s="45">
        <f t="shared" ca="1" si="61"/>
        <v>0</v>
      </c>
      <c r="P268" s="80">
        <f t="shared" ca="1" si="62"/>
        <v>0</v>
      </c>
      <c r="Q268" s="80">
        <f t="shared" ca="1" si="63"/>
        <v>0</v>
      </c>
      <c r="R268" s="58">
        <f t="shared" ca="1" si="64"/>
        <v>-1.6605170903090274E-3</v>
      </c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</row>
    <row r="269" spans="1:35">
      <c r="A269" s="87"/>
      <c r="B269" s="87"/>
      <c r="C269" s="87"/>
      <c r="D269" s="88">
        <f t="shared" si="50"/>
        <v>0</v>
      </c>
      <c r="E269" s="88">
        <f t="shared" si="51"/>
        <v>0</v>
      </c>
      <c r="F269" s="80">
        <f t="shared" si="52"/>
        <v>0</v>
      </c>
      <c r="G269" s="80">
        <f t="shared" si="53"/>
        <v>0</v>
      </c>
      <c r="H269" s="80">
        <f t="shared" si="54"/>
        <v>0</v>
      </c>
      <c r="I269" s="80">
        <f t="shared" si="55"/>
        <v>0</v>
      </c>
      <c r="J269" s="80">
        <f t="shared" si="56"/>
        <v>0</v>
      </c>
      <c r="K269" s="80">
        <f t="shared" si="57"/>
        <v>0</v>
      </c>
      <c r="L269" s="80">
        <f t="shared" si="58"/>
        <v>0</v>
      </c>
      <c r="M269" s="80">
        <f t="shared" ca="1" si="59"/>
        <v>1.6605170903090274E-3</v>
      </c>
      <c r="N269" s="80">
        <f t="shared" ca="1" si="60"/>
        <v>0</v>
      </c>
      <c r="O269" s="45">
        <f t="shared" ca="1" si="61"/>
        <v>0</v>
      </c>
      <c r="P269" s="80">
        <f t="shared" ca="1" si="62"/>
        <v>0</v>
      </c>
      <c r="Q269" s="80">
        <f t="shared" ca="1" si="63"/>
        <v>0</v>
      </c>
      <c r="R269" s="58">
        <f t="shared" ca="1" si="64"/>
        <v>-1.6605170903090274E-3</v>
      </c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</row>
    <row r="270" spans="1:35">
      <c r="A270" s="87"/>
      <c r="B270" s="87"/>
      <c r="C270" s="87"/>
      <c r="D270" s="88">
        <f t="shared" si="50"/>
        <v>0</v>
      </c>
      <c r="E270" s="88">
        <f t="shared" si="51"/>
        <v>0</v>
      </c>
      <c r="F270" s="80">
        <f t="shared" si="52"/>
        <v>0</v>
      </c>
      <c r="G270" s="80">
        <f t="shared" si="53"/>
        <v>0</v>
      </c>
      <c r="H270" s="80">
        <f t="shared" si="54"/>
        <v>0</v>
      </c>
      <c r="I270" s="80">
        <f t="shared" si="55"/>
        <v>0</v>
      </c>
      <c r="J270" s="80">
        <f t="shared" si="56"/>
        <v>0</v>
      </c>
      <c r="K270" s="80">
        <f t="shared" si="57"/>
        <v>0</v>
      </c>
      <c r="L270" s="80">
        <f t="shared" si="58"/>
        <v>0</v>
      </c>
      <c r="M270" s="80">
        <f t="shared" ca="1" si="59"/>
        <v>1.6605170903090274E-3</v>
      </c>
      <c r="N270" s="80">
        <f t="shared" ca="1" si="60"/>
        <v>0</v>
      </c>
      <c r="O270" s="45">
        <f t="shared" ca="1" si="61"/>
        <v>0</v>
      </c>
      <c r="P270" s="80">
        <f t="shared" ca="1" si="62"/>
        <v>0</v>
      </c>
      <c r="Q270" s="80">
        <f t="shared" ca="1" si="63"/>
        <v>0</v>
      </c>
      <c r="R270" s="58">
        <f t="shared" ca="1" si="64"/>
        <v>-1.6605170903090274E-3</v>
      </c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</row>
    <row r="271" spans="1:35">
      <c r="A271" s="87"/>
      <c r="B271" s="87"/>
      <c r="C271" s="87"/>
      <c r="D271" s="88">
        <f t="shared" si="50"/>
        <v>0</v>
      </c>
      <c r="E271" s="88">
        <f t="shared" si="51"/>
        <v>0</v>
      </c>
      <c r="F271" s="80">
        <f t="shared" si="52"/>
        <v>0</v>
      </c>
      <c r="G271" s="80">
        <f t="shared" si="53"/>
        <v>0</v>
      </c>
      <c r="H271" s="80">
        <f t="shared" si="54"/>
        <v>0</v>
      </c>
      <c r="I271" s="80">
        <f t="shared" si="55"/>
        <v>0</v>
      </c>
      <c r="J271" s="80">
        <f t="shared" si="56"/>
        <v>0</v>
      </c>
      <c r="K271" s="80">
        <f t="shared" si="57"/>
        <v>0</v>
      </c>
      <c r="L271" s="80">
        <f t="shared" si="58"/>
        <v>0</v>
      </c>
      <c r="M271" s="80">
        <f t="shared" ca="1" si="59"/>
        <v>1.6605170903090274E-3</v>
      </c>
      <c r="N271" s="80">
        <f t="shared" ca="1" si="60"/>
        <v>0</v>
      </c>
      <c r="O271" s="45">
        <f t="shared" ca="1" si="61"/>
        <v>0</v>
      </c>
      <c r="P271" s="80">
        <f t="shared" ca="1" si="62"/>
        <v>0</v>
      </c>
      <c r="Q271" s="80">
        <f t="shared" ca="1" si="63"/>
        <v>0</v>
      </c>
      <c r="R271" s="58">
        <f t="shared" ca="1" si="64"/>
        <v>-1.6605170903090274E-3</v>
      </c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</row>
    <row r="272" spans="1:35">
      <c r="A272" s="87"/>
      <c r="B272" s="87"/>
      <c r="C272" s="87"/>
      <c r="D272" s="88">
        <f t="shared" si="50"/>
        <v>0</v>
      </c>
      <c r="E272" s="88">
        <f t="shared" si="51"/>
        <v>0</v>
      </c>
      <c r="F272" s="80">
        <f t="shared" si="52"/>
        <v>0</v>
      </c>
      <c r="G272" s="80">
        <f t="shared" si="53"/>
        <v>0</v>
      </c>
      <c r="H272" s="80">
        <f t="shared" si="54"/>
        <v>0</v>
      </c>
      <c r="I272" s="80">
        <f t="shared" si="55"/>
        <v>0</v>
      </c>
      <c r="J272" s="80">
        <f t="shared" si="56"/>
        <v>0</v>
      </c>
      <c r="K272" s="80">
        <f t="shared" si="57"/>
        <v>0</v>
      </c>
      <c r="L272" s="80">
        <f t="shared" si="58"/>
        <v>0</v>
      </c>
      <c r="M272" s="80">
        <f t="shared" ca="1" si="59"/>
        <v>1.6605170903090274E-3</v>
      </c>
      <c r="N272" s="80">
        <f t="shared" ca="1" si="60"/>
        <v>0</v>
      </c>
      <c r="O272" s="45">
        <f t="shared" ca="1" si="61"/>
        <v>0</v>
      </c>
      <c r="P272" s="80">
        <f t="shared" ca="1" si="62"/>
        <v>0</v>
      </c>
      <c r="Q272" s="80">
        <f t="shared" ca="1" si="63"/>
        <v>0</v>
      </c>
      <c r="R272" s="58">
        <f t="shared" ca="1" si="64"/>
        <v>-1.6605170903090274E-3</v>
      </c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</row>
    <row r="273" spans="1:35">
      <c r="A273" s="87"/>
      <c r="B273" s="87"/>
      <c r="C273" s="87"/>
      <c r="D273" s="88">
        <f t="shared" si="50"/>
        <v>0</v>
      </c>
      <c r="E273" s="88">
        <f t="shared" si="51"/>
        <v>0</v>
      </c>
      <c r="F273" s="80">
        <f t="shared" si="52"/>
        <v>0</v>
      </c>
      <c r="G273" s="80">
        <f t="shared" si="53"/>
        <v>0</v>
      </c>
      <c r="H273" s="80">
        <f t="shared" si="54"/>
        <v>0</v>
      </c>
      <c r="I273" s="80">
        <f t="shared" si="55"/>
        <v>0</v>
      </c>
      <c r="J273" s="80">
        <f t="shared" si="56"/>
        <v>0</v>
      </c>
      <c r="K273" s="80">
        <f t="shared" si="57"/>
        <v>0</v>
      </c>
      <c r="L273" s="80">
        <f t="shared" si="58"/>
        <v>0</v>
      </c>
      <c r="M273" s="80">
        <f t="shared" ca="1" si="59"/>
        <v>1.6605170903090274E-3</v>
      </c>
      <c r="N273" s="80">
        <f t="shared" ca="1" si="60"/>
        <v>0</v>
      </c>
      <c r="O273" s="45">
        <f t="shared" ca="1" si="61"/>
        <v>0</v>
      </c>
      <c r="P273" s="80">
        <f t="shared" ca="1" si="62"/>
        <v>0</v>
      </c>
      <c r="Q273" s="80">
        <f t="shared" ca="1" si="63"/>
        <v>0</v>
      </c>
      <c r="R273" s="58">
        <f t="shared" ca="1" si="64"/>
        <v>-1.6605170903090274E-3</v>
      </c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</row>
    <row r="274" spans="1:35">
      <c r="A274" s="87"/>
      <c r="B274" s="87"/>
      <c r="C274" s="87"/>
      <c r="D274" s="88">
        <f t="shared" si="50"/>
        <v>0</v>
      </c>
      <c r="E274" s="88">
        <f t="shared" si="51"/>
        <v>0</v>
      </c>
      <c r="F274" s="80">
        <f t="shared" si="52"/>
        <v>0</v>
      </c>
      <c r="G274" s="80">
        <f t="shared" si="53"/>
        <v>0</v>
      </c>
      <c r="H274" s="80">
        <f t="shared" si="54"/>
        <v>0</v>
      </c>
      <c r="I274" s="80">
        <f t="shared" si="55"/>
        <v>0</v>
      </c>
      <c r="J274" s="80">
        <f t="shared" si="56"/>
        <v>0</v>
      </c>
      <c r="K274" s="80">
        <f t="shared" si="57"/>
        <v>0</v>
      </c>
      <c r="L274" s="80">
        <f t="shared" si="58"/>
        <v>0</v>
      </c>
      <c r="M274" s="80">
        <f t="shared" ca="1" si="59"/>
        <v>1.6605170903090274E-3</v>
      </c>
      <c r="N274" s="80">
        <f t="shared" ca="1" si="60"/>
        <v>0</v>
      </c>
      <c r="O274" s="45">
        <f t="shared" ca="1" si="61"/>
        <v>0</v>
      </c>
      <c r="P274" s="80">
        <f t="shared" ca="1" si="62"/>
        <v>0</v>
      </c>
      <c r="Q274" s="80">
        <f t="shared" ca="1" si="63"/>
        <v>0</v>
      </c>
      <c r="R274" s="58">
        <f t="shared" ca="1" si="64"/>
        <v>-1.6605170903090274E-3</v>
      </c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</row>
    <row r="275" spans="1:35">
      <c r="A275" s="87"/>
      <c r="B275" s="87"/>
      <c r="C275" s="87"/>
      <c r="D275" s="88">
        <f t="shared" si="50"/>
        <v>0</v>
      </c>
      <c r="E275" s="88">
        <f t="shared" si="51"/>
        <v>0</v>
      </c>
      <c r="F275" s="80">
        <f t="shared" si="52"/>
        <v>0</v>
      </c>
      <c r="G275" s="80">
        <f t="shared" si="53"/>
        <v>0</v>
      </c>
      <c r="H275" s="80">
        <f t="shared" si="54"/>
        <v>0</v>
      </c>
      <c r="I275" s="80">
        <f t="shared" si="55"/>
        <v>0</v>
      </c>
      <c r="J275" s="80">
        <f t="shared" si="56"/>
        <v>0</v>
      </c>
      <c r="K275" s="80">
        <f t="shared" si="57"/>
        <v>0</v>
      </c>
      <c r="L275" s="80">
        <f t="shared" si="58"/>
        <v>0</v>
      </c>
      <c r="M275" s="80">
        <f t="shared" ca="1" si="59"/>
        <v>1.6605170903090274E-3</v>
      </c>
      <c r="N275" s="80">
        <f t="shared" ca="1" si="60"/>
        <v>0</v>
      </c>
      <c r="O275" s="45">
        <f t="shared" ca="1" si="61"/>
        <v>0</v>
      </c>
      <c r="P275" s="80">
        <f t="shared" ca="1" si="62"/>
        <v>0</v>
      </c>
      <c r="Q275" s="80">
        <f t="shared" ca="1" si="63"/>
        <v>0</v>
      </c>
      <c r="R275" s="58">
        <f t="shared" ca="1" si="64"/>
        <v>-1.6605170903090274E-3</v>
      </c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</row>
    <row r="276" spans="1:35">
      <c r="A276" s="87"/>
      <c r="B276" s="87"/>
      <c r="C276" s="87"/>
      <c r="D276" s="88">
        <f t="shared" si="50"/>
        <v>0</v>
      </c>
      <c r="E276" s="88">
        <f t="shared" si="51"/>
        <v>0</v>
      </c>
      <c r="F276" s="80">
        <f t="shared" si="52"/>
        <v>0</v>
      </c>
      <c r="G276" s="80">
        <f t="shared" si="53"/>
        <v>0</v>
      </c>
      <c r="H276" s="80">
        <f t="shared" si="54"/>
        <v>0</v>
      </c>
      <c r="I276" s="80">
        <f t="shared" si="55"/>
        <v>0</v>
      </c>
      <c r="J276" s="80">
        <f t="shared" si="56"/>
        <v>0</v>
      </c>
      <c r="K276" s="80">
        <f t="shared" si="57"/>
        <v>0</v>
      </c>
      <c r="L276" s="80">
        <f t="shared" si="58"/>
        <v>0</v>
      </c>
      <c r="M276" s="80">
        <f t="shared" ca="1" si="59"/>
        <v>1.6605170903090274E-3</v>
      </c>
      <c r="N276" s="80">
        <f t="shared" ca="1" si="60"/>
        <v>0</v>
      </c>
      <c r="O276" s="45">
        <f t="shared" ca="1" si="61"/>
        <v>0</v>
      </c>
      <c r="P276" s="80">
        <f t="shared" ca="1" si="62"/>
        <v>0</v>
      </c>
      <c r="Q276" s="80">
        <f t="shared" ca="1" si="63"/>
        <v>0</v>
      </c>
      <c r="R276" s="58">
        <f t="shared" ca="1" si="64"/>
        <v>-1.6605170903090274E-3</v>
      </c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</row>
    <row r="277" spans="1:35">
      <c r="A277" s="87"/>
      <c r="B277" s="87"/>
      <c r="C277" s="87"/>
      <c r="D277" s="88">
        <f t="shared" ref="D277:D337" si="65">A277/A$18</f>
        <v>0</v>
      </c>
      <c r="E277" s="88">
        <f t="shared" ref="E277:E337" si="66">B277/B$18</f>
        <v>0</v>
      </c>
      <c r="F277" s="80">
        <f t="shared" ref="F277:F337" si="67">$C277*D277</f>
        <v>0</v>
      </c>
      <c r="G277" s="80">
        <f t="shared" ref="G277:G337" si="68">$C277*E277</f>
        <v>0</v>
      </c>
      <c r="H277" s="80">
        <f t="shared" ref="H277:H337" si="69">C277*D277*D277</f>
        <v>0</v>
      </c>
      <c r="I277" s="80">
        <f t="shared" ref="I277:I337" si="70">C277*D277*D277*D277</f>
        <v>0</v>
      </c>
      <c r="J277" s="80">
        <f t="shared" ref="J277:J337" si="71">C277*D277*D277*D277*D277</f>
        <v>0</v>
      </c>
      <c r="K277" s="80">
        <f t="shared" ref="K277:K337" si="72">C277*E277*D277</f>
        <v>0</v>
      </c>
      <c r="L277" s="80">
        <f t="shared" ref="L277:L337" si="73">C277*E277*D277*D277</f>
        <v>0</v>
      </c>
      <c r="M277" s="80">
        <f t="shared" ref="M277:M337" ca="1" si="74">+E$4+E$5*D277+E$6*D277^2</f>
        <v>1.6605170903090274E-3</v>
      </c>
      <c r="N277" s="80">
        <f t="shared" ref="N277:N337" ca="1" si="75">C277*(M277-E277)^2</f>
        <v>0</v>
      </c>
      <c r="O277" s="45">
        <f t="shared" ref="O277:O337" ca="1" si="76">(C277*O$1-O$2*F277+O$3*H277)^2</f>
        <v>0</v>
      </c>
      <c r="P277" s="80">
        <f t="shared" ref="P277:P337" ca="1" si="77">(-C277*O$2+O$4*F277-O$5*H277)^2</f>
        <v>0</v>
      </c>
      <c r="Q277" s="80">
        <f t="shared" ref="Q277:Q337" ca="1" si="78">+(C277*O$3-F277*O$5+H277*O$6)^2</f>
        <v>0</v>
      </c>
      <c r="R277" s="58">
        <f t="shared" ref="R277:R337" ca="1" si="79">+E277-M277</f>
        <v>-1.6605170903090274E-3</v>
      </c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</row>
    <row r="278" spans="1:35">
      <c r="A278" s="87"/>
      <c r="B278" s="87"/>
      <c r="C278" s="87"/>
      <c r="D278" s="88">
        <f t="shared" si="65"/>
        <v>0</v>
      </c>
      <c r="E278" s="88">
        <f t="shared" si="66"/>
        <v>0</v>
      </c>
      <c r="F278" s="80">
        <f t="shared" si="67"/>
        <v>0</v>
      </c>
      <c r="G278" s="80">
        <f t="shared" si="68"/>
        <v>0</v>
      </c>
      <c r="H278" s="80">
        <f t="shared" si="69"/>
        <v>0</v>
      </c>
      <c r="I278" s="80">
        <f t="shared" si="70"/>
        <v>0</v>
      </c>
      <c r="J278" s="80">
        <f t="shared" si="71"/>
        <v>0</v>
      </c>
      <c r="K278" s="80">
        <f t="shared" si="72"/>
        <v>0</v>
      </c>
      <c r="L278" s="80">
        <f t="shared" si="73"/>
        <v>0</v>
      </c>
      <c r="M278" s="80">
        <f t="shared" ca="1" si="74"/>
        <v>1.6605170903090274E-3</v>
      </c>
      <c r="N278" s="80">
        <f t="shared" ca="1" si="75"/>
        <v>0</v>
      </c>
      <c r="O278" s="45">
        <f t="shared" ca="1" si="76"/>
        <v>0</v>
      </c>
      <c r="P278" s="80">
        <f t="shared" ca="1" si="77"/>
        <v>0</v>
      </c>
      <c r="Q278" s="80">
        <f t="shared" ca="1" si="78"/>
        <v>0</v>
      </c>
      <c r="R278" s="58">
        <f t="shared" ca="1" si="79"/>
        <v>-1.6605170903090274E-3</v>
      </c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</row>
    <row r="279" spans="1:35">
      <c r="A279" s="87"/>
      <c r="B279" s="87"/>
      <c r="C279" s="87"/>
      <c r="D279" s="88">
        <f t="shared" si="65"/>
        <v>0</v>
      </c>
      <c r="E279" s="88">
        <f t="shared" si="66"/>
        <v>0</v>
      </c>
      <c r="F279" s="80">
        <f t="shared" si="67"/>
        <v>0</v>
      </c>
      <c r="G279" s="80">
        <f t="shared" si="68"/>
        <v>0</v>
      </c>
      <c r="H279" s="80">
        <f t="shared" si="69"/>
        <v>0</v>
      </c>
      <c r="I279" s="80">
        <f t="shared" si="70"/>
        <v>0</v>
      </c>
      <c r="J279" s="80">
        <f t="shared" si="71"/>
        <v>0</v>
      </c>
      <c r="K279" s="80">
        <f t="shared" si="72"/>
        <v>0</v>
      </c>
      <c r="L279" s="80">
        <f t="shared" si="73"/>
        <v>0</v>
      </c>
      <c r="M279" s="80">
        <f t="shared" ca="1" si="74"/>
        <v>1.6605170903090274E-3</v>
      </c>
      <c r="N279" s="80">
        <f t="shared" ca="1" si="75"/>
        <v>0</v>
      </c>
      <c r="O279" s="45">
        <f t="shared" ca="1" si="76"/>
        <v>0</v>
      </c>
      <c r="P279" s="80">
        <f t="shared" ca="1" si="77"/>
        <v>0</v>
      </c>
      <c r="Q279" s="80">
        <f t="shared" ca="1" si="78"/>
        <v>0</v>
      </c>
      <c r="R279" s="58">
        <f t="shared" ca="1" si="79"/>
        <v>-1.6605170903090274E-3</v>
      </c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</row>
    <row r="280" spans="1:35">
      <c r="A280" s="87"/>
      <c r="B280" s="87"/>
      <c r="C280" s="87"/>
      <c r="D280" s="88">
        <f t="shared" si="65"/>
        <v>0</v>
      </c>
      <c r="E280" s="88">
        <f t="shared" si="66"/>
        <v>0</v>
      </c>
      <c r="F280" s="80">
        <f t="shared" si="67"/>
        <v>0</v>
      </c>
      <c r="G280" s="80">
        <f t="shared" si="68"/>
        <v>0</v>
      </c>
      <c r="H280" s="80">
        <f t="shared" si="69"/>
        <v>0</v>
      </c>
      <c r="I280" s="80">
        <f t="shared" si="70"/>
        <v>0</v>
      </c>
      <c r="J280" s="80">
        <f t="shared" si="71"/>
        <v>0</v>
      </c>
      <c r="K280" s="80">
        <f t="shared" si="72"/>
        <v>0</v>
      </c>
      <c r="L280" s="80">
        <f t="shared" si="73"/>
        <v>0</v>
      </c>
      <c r="M280" s="80">
        <f t="shared" ca="1" si="74"/>
        <v>1.6605170903090274E-3</v>
      </c>
      <c r="N280" s="80">
        <f t="shared" ca="1" si="75"/>
        <v>0</v>
      </c>
      <c r="O280" s="45">
        <f t="shared" ca="1" si="76"/>
        <v>0</v>
      </c>
      <c r="P280" s="80">
        <f t="shared" ca="1" si="77"/>
        <v>0</v>
      </c>
      <c r="Q280" s="80">
        <f t="shared" ca="1" si="78"/>
        <v>0</v>
      </c>
      <c r="R280" s="58">
        <f t="shared" ca="1" si="79"/>
        <v>-1.6605170903090274E-3</v>
      </c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</row>
    <row r="281" spans="1:35">
      <c r="A281" s="87"/>
      <c r="B281" s="87"/>
      <c r="C281" s="87"/>
      <c r="D281" s="88">
        <f t="shared" si="65"/>
        <v>0</v>
      </c>
      <c r="E281" s="88">
        <f t="shared" si="66"/>
        <v>0</v>
      </c>
      <c r="F281" s="80">
        <f t="shared" si="67"/>
        <v>0</v>
      </c>
      <c r="G281" s="80">
        <f t="shared" si="68"/>
        <v>0</v>
      </c>
      <c r="H281" s="80">
        <f t="shared" si="69"/>
        <v>0</v>
      </c>
      <c r="I281" s="80">
        <f t="shared" si="70"/>
        <v>0</v>
      </c>
      <c r="J281" s="80">
        <f t="shared" si="71"/>
        <v>0</v>
      </c>
      <c r="K281" s="80">
        <f t="shared" si="72"/>
        <v>0</v>
      </c>
      <c r="L281" s="80">
        <f t="shared" si="73"/>
        <v>0</v>
      </c>
      <c r="M281" s="80">
        <f t="shared" ca="1" si="74"/>
        <v>1.6605170903090274E-3</v>
      </c>
      <c r="N281" s="80">
        <f t="shared" ca="1" si="75"/>
        <v>0</v>
      </c>
      <c r="O281" s="45">
        <f t="shared" ca="1" si="76"/>
        <v>0</v>
      </c>
      <c r="P281" s="80">
        <f t="shared" ca="1" si="77"/>
        <v>0</v>
      </c>
      <c r="Q281" s="80">
        <f t="shared" ca="1" si="78"/>
        <v>0</v>
      </c>
      <c r="R281" s="58">
        <f t="shared" ca="1" si="79"/>
        <v>-1.6605170903090274E-3</v>
      </c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</row>
    <row r="282" spans="1:35">
      <c r="A282" s="87"/>
      <c r="B282" s="87"/>
      <c r="C282" s="87"/>
      <c r="D282" s="88">
        <f t="shared" si="65"/>
        <v>0</v>
      </c>
      <c r="E282" s="88">
        <f t="shared" si="66"/>
        <v>0</v>
      </c>
      <c r="F282" s="80">
        <f t="shared" si="67"/>
        <v>0</v>
      </c>
      <c r="G282" s="80">
        <f t="shared" si="68"/>
        <v>0</v>
      </c>
      <c r="H282" s="80">
        <f t="shared" si="69"/>
        <v>0</v>
      </c>
      <c r="I282" s="80">
        <f t="shared" si="70"/>
        <v>0</v>
      </c>
      <c r="J282" s="80">
        <f t="shared" si="71"/>
        <v>0</v>
      </c>
      <c r="K282" s="80">
        <f t="shared" si="72"/>
        <v>0</v>
      </c>
      <c r="L282" s="80">
        <f t="shared" si="73"/>
        <v>0</v>
      </c>
      <c r="M282" s="80">
        <f t="shared" ca="1" si="74"/>
        <v>1.6605170903090274E-3</v>
      </c>
      <c r="N282" s="80">
        <f t="shared" ca="1" si="75"/>
        <v>0</v>
      </c>
      <c r="O282" s="45">
        <f t="shared" ca="1" si="76"/>
        <v>0</v>
      </c>
      <c r="P282" s="80">
        <f t="shared" ca="1" si="77"/>
        <v>0</v>
      </c>
      <c r="Q282" s="80">
        <f t="shared" ca="1" si="78"/>
        <v>0</v>
      </c>
      <c r="R282" s="58">
        <f t="shared" ca="1" si="79"/>
        <v>-1.6605170903090274E-3</v>
      </c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</row>
    <row r="283" spans="1:35">
      <c r="A283" s="87"/>
      <c r="B283" s="87"/>
      <c r="C283" s="87"/>
      <c r="D283" s="88">
        <f t="shared" si="65"/>
        <v>0</v>
      </c>
      <c r="E283" s="88">
        <f t="shared" si="66"/>
        <v>0</v>
      </c>
      <c r="F283" s="80">
        <f t="shared" si="67"/>
        <v>0</v>
      </c>
      <c r="G283" s="80">
        <f t="shared" si="68"/>
        <v>0</v>
      </c>
      <c r="H283" s="80">
        <f t="shared" si="69"/>
        <v>0</v>
      </c>
      <c r="I283" s="80">
        <f t="shared" si="70"/>
        <v>0</v>
      </c>
      <c r="J283" s="80">
        <f t="shared" si="71"/>
        <v>0</v>
      </c>
      <c r="K283" s="80">
        <f t="shared" si="72"/>
        <v>0</v>
      </c>
      <c r="L283" s="80">
        <f t="shared" si="73"/>
        <v>0</v>
      </c>
      <c r="M283" s="80">
        <f t="shared" ca="1" si="74"/>
        <v>1.6605170903090274E-3</v>
      </c>
      <c r="N283" s="80">
        <f t="shared" ca="1" si="75"/>
        <v>0</v>
      </c>
      <c r="O283" s="45">
        <f t="shared" ca="1" si="76"/>
        <v>0</v>
      </c>
      <c r="P283" s="80">
        <f t="shared" ca="1" si="77"/>
        <v>0</v>
      </c>
      <c r="Q283" s="80">
        <f t="shared" ca="1" si="78"/>
        <v>0</v>
      </c>
      <c r="R283" s="58">
        <f t="shared" ca="1" si="79"/>
        <v>-1.6605170903090274E-3</v>
      </c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</row>
    <row r="284" spans="1:35">
      <c r="A284" s="87"/>
      <c r="B284" s="87"/>
      <c r="C284" s="87"/>
      <c r="D284" s="88">
        <f t="shared" si="65"/>
        <v>0</v>
      </c>
      <c r="E284" s="88">
        <f t="shared" si="66"/>
        <v>0</v>
      </c>
      <c r="F284" s="80">
        <f t="shared" si="67"/>
        <v>0</v>
      </c>
      <c r="G284" s="80">
        <f t="shared" si="68"/>
        <v>0</v>
      </c>
      <c r="H284" s="80">
        <f t="shared" si="69"/>
        <v>0</v>
      </c>
      <c r="I284" s="80">
        <f t="shared" si="70"/>
        <v>0</v>
      </c>
      <c r="J284" s="80">
        <f t="shared" si="71"/>
        <v>0</v>
      </c>
      <c r="K284" s="80">
        <f t="shared" si="72"/>
        <v>0</v>
      </c>
      <c r="L284" s="80">
        <f t="shared" si="73"/>
        <v>0</v>
      </c>
      <c r="M284" s="80">
        <f t="shared" ca="1" si="74"/>
        <v>1.6605170903090274E-3</v>
      </c>
      <c r="N284" s="80">
        <f t="shared" ca="1" si="75"/>
        <v>0</v>
      </c>
      <c r="O284" s="45">
        <f t="shared" ca="1" si="76"/>
        <v>0</v>
      </c>
      <c r="P284" s="80">
        <f t="shared" ca="1" si="77"/>
        <v>0</v>
      </c>
      <c r="Q284" s="80">
        <f t="shared" ca="1" si="78"/>
        <v>0</v>
      </c>
      <c r="R284" s="58">
        <f t="shared" ca="1" si="79"/>
        <v>-1.6605170903090274E-3</v>
      </c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</row>
    <row r="285" spans="1:35">
      <c r="A285" s="87"/>
      <c r="B285" s="87"/>
      <c r="C285" s="87"/>
      <c r="D285" s="88">
        <f t="shared" si="65"/>
        <v>0</v>
      </c>
      <c r="E285" s="88">
        <f t="shared" si="66"/>
        <v>0</v>
      </c>
      <c r="F285" s="80">
        <f t="shared" si="67"/>
        <v>0</v>
      </c>
      <c r="G285" s="80">
        <f t="shared" si="68"/>
        <v>0</v>
      </c>
      <c r="H285" s="80">
        <f t="shared" si="69"/>
        <v>0</v>
      </c>
      <c r="I285" s="80">
        <f t="shared" si="70"/>
        <v>0</v>
      </c>
      <c r="J285" s="80">
        <f t="shared" si="71"/>
        <v>0</v>
      </c>
      <c r="K285" s="80">
        <f t="shared" si="72"/>
        <v>0</v>
      </c>
      <c r="L285" s="80">
        <f t="shared" si="73"/>
        <v>0</v>
      </c>
      <c r="M285" s="80">
        <f t="shared" ca="1" si="74"/>
        <v>1.6605170903090274E-3</v>
      </c>
      <c r="N285" s="80">
        <f t="shared" ca="1" si="75"/>
        <v>0</v>
      </c>
      <c r="O285" s="45">
        <f t="shared" ca="1" si="76"/>
        <v>0</v>
      </c>
      <c r="P285" s="80">
        <f t="shared" ca="1" si="77"/>
        <v>0</v>
      </c>
      <c r="Q285" s="80">
        <f t="shared" ca="1" si="78"/>
        <v>0</v>
      </c>
      <c r="R285" s="58">
        <f t="shared" ca="1" si="79"/>
        <v>-1.6605170903090274E-3</v>
      </c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</row>
    <row r="286" spans="1:35">
      <c r="A286" s="87"/>
      <c r="B286" s="87"/>
      <c r="C286" s="87"/>
      <c r="D286" s="88">
        <f t="shared" si="65"/>
        <v>0</v>
      </c>
      <c r="E286" s="88">
        <f t="shared" si="66"/>
        <v>0</v>
      </c>
      <c r="F286" s="80">
        <f t="shared" si="67"/>
        <v>0</v>
      </c>
      <c r="G286" s="80">
        <f t="shared" si="68"/>
        <v>0</v>
      </c>
      <c r="H286" s="80">
        <f t="shared" si="69"/>
        <v>0</v>
      </c>
      <c r="I286" s="80">
        <f t="shared" si="70"/>
        <v>0</v>
      </c>
      <c r="J286" s="80">
        <f t="shared" si="71"/>
        <v>0</v>
      </c>
      <c r="K286" s="80">
        <f t="shared" si="72"/>
        <v>0</v>
      </c>
      <c r="L286" s="80">
        <f t="shared" si="73"/>
        <v>0</v>
      </c>
      <c r="M286" s="80">
        <f t="shared" ca="1" si="74"/>
        <v>1.6605170903090274E-3</v>
      </c>
      <c r="N286" s="80">
        <f t="shared" ca="1" si="75"/>
        <v>0</v>
      </c>
      <c r="O286" s="45">
        <f t="shared" ca="1" si="76"/>
        <v>0</v>
      </c>
      <c r="P286" s="80">
        <f t="shared" ca="1" si="77"/>
        <v>0</v>
      </c>
      <c r="Q286" s="80">
        <f t="shared" ca="1" si="78"/>
        <v>0</v>
      </c>
      <c r="R286" s="58">
        <f t="shared" ca="1" si="79"/>
        <v>-1.6605170903090274E-3</v>
      </c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</row>
    <row r="287" spans="1:35">
      <c r="A287" s="87"/>
      <c r="B287" s="87"/>
      <c r="C287" s="87"/>
      <c r="D287" s="88">
        <f t="shared" si="65"/>
        <v>0</v>
      </c>
      <c r="E287" s="88">
        <f t="shared" si="66"/>
        <v>0</v>
      </c>
      <c r="F287" s="80">
        <f t="shared" si="67"/>
        <v>0</v>
      </c>
      <c r="G287" s="80">
        <f t="shared" si="68"/>
        <v>0</v>
      </c>
      <c r="H287" s="80">
        <f t="shared" si="69"/>
        <v>0</v>
      </c>
      <c r="I287" s="80">
        <f t="shared" si="70"/>
        <v>0</v>
      </c>
      <c r="J287" s="80">
        <f t="shared" si="71"/>
        <v>0</v>
      </c>
      <c r="K287" s="80">
        <f t="shared" si="72"/>
        <v>0</v>
      </c>
      <c r="L287" s="80">
        <f t="shared" si="73"/>
        <v>0</v>
      </c>
      <c r="M287" s="80">
        <f t="shared" ca="1" si="74"/>
        <v>1.6605170903090274E-3</v>
      </c>
      <c r="N287" s="80">
        <f t="shared" ca="1" si="75"/>
        <v>0</v>
      </c>
      <c r="O287" s="45">
        <f t="shared" ca="1" si="76"/>
        <v>0</v>
      </c>
      <c r="P287" s="80">
        <f t="shared" ca="1" si="77"/>
        <v>0</v>
      </c>
      <c r="Q287" s="80">
        <f t="shared" ca="1" si="78"/>
        <v>0</v>
      </c>
      <c r="R287" s="58">
        <f t="shared" ca="1" si="79"/>
        <v>-1.6605170903090274E-3</v>
      </c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</row>
    <row r="288" spans="1:35">
      <c r="A288" s="87"/>
      <c r="B288" s="87"/>
      <c r="C288" s="87"/>
      <c r="D288" s="88">
        <f t="shared" si="65"/>
        <v>0</v>
      </c>
      <c r="E288" s="88">
        <f t="shared" si="66"/>
        <v>0</v>
      </c>
      <c r="F288" s="80">
        <f t="shared" si="67"/>
        <v>0</v>
      </c>
      <c r="G288" s="80">
        <f t="shared" si="68"/>
        <v>0</v>
      </c>
      <c r="H288" s="80">
        <f t="shared" si="69"/>
        <v>0</v>
      </c>
      <c r="I288" s="80">
        <f t="shared" si="70"/>
        <v>0</v>
      </c>
      <c r="J288" s="80">
        <f t="shared" si="71"/>
        <v>0</v>
      </c>
      <c r="K288" s="80">
        <f t="shared" si="72"/>
        <v>0</v>
      </c>
      <c r="L288" s="80">
        <f t="shared" si="73"/>
        <v>0</v>
      </c>
      <c r="M288" s="80">
        <f t="shared" ca="1" si="74"/>
        <v>1.6605170903090274E-3</v>
      </c>
      <c r="N288" s="80">
        <f t="shared" ca="1" si="75"/>
        <v>0</v>
      </c>
      <c r="O288" s="45">
        <f t="shared" ca="1" si="76"/>
        <v>0</v>
      </c>
      <c r="P288" s="80">
        <f t="shared" ca="1" si="77"/>
        <v>0</v>
      </c>
      <c r="Q288" s="80">
        <f t="shared" ca="1" si="78"/>
        <v>0</v>
      </c>
      <c r="R288" s="58">
        <f t="shared" ca="1" si="79"/>
        <v>-1.6605170903090274E-3</v>
      </c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</row>
    <row r="289" spans="1:35">
      <c r="A289" s="87"/>
      <c r="B289" s="87"/>
      <c r="C289" s="87"/>
      <c r="D289" s="88">
        <f t="shared" si="65"/>
        <v>0</v>
      </c>
      <c r="E289" s="88">
        <f t="shared" si="66"/>
        <v>0</v>
      </c>
      <c r="F289" s="80">
        <f t="shared" si="67"/>
        <v>0</v>
      </c>
      <c r="G289" s="80">
        <f t="shared" si="68"/>
        <v>0</v>
      </c>
      <c r="H289" s="80">
        <f t="shared" si="69"/>
        <v>0</v>
      </c>
      <c r="I289" s="80">
        <f t="shared" si="70"/>
        <v>0</v>
      </c>
      <c r="J289" s="80">
        <f t="shared" si="71"/>
        <v>0</v>
      </c>
      <c r="K289" s="80">
        <f t="shared" si="72"/>
        <v>0</v>
      </c>
      <c r="L289" s="80">
        <f t="shared" si="73"/>
        <v>0</v>
      </c>
      <c r="M289" s="80">
        <f t="shared" ca="1" si="74"/>
        <v>1.6605170903090274E-3</v>
      </c>
      <c r="N289" s="80">
        <f t="shared" ca="1" si="75"/>
        <v>0</v>
      </c>
      <c r="O289" s="45">
        <f t="shared" ca="1" si="76"/>
        <v>0</v>
      </c>
      <c r="P289" s="80">
        <f t="shared" ca="1" si="77"/>
        <v>0</v>
      </c>
      <c r="Q289" s="80">
        <f t="shared" ca="1" si="78"/>
        <v>0</v>
      </c>
      <c r="R289" s="58">
        <f t="shared" ca="1" si="79"/>
        <v>-1.6605170903090274E-3</v>
      </c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</row>
    <row r="290" spans="1:35">
      <c r="A290" s="87"/>
      <c r="B290" s="87"/>
      <c r="C290" s="87"/>
      <c r="D290" s="88">
        <f t="shared" si="65"/>
        <v>0</v>
      </c>
      <c r="E290" s="88">
        <f t="shared" si="66"/>
        <v>0</v>
      </c>
      <c r="F290" s="80">
        <f t="shared" si="67"/>
        <v>0</v>
      </c>
      <c r="G290" s="80">
        <f t="shared" si="68"/>
        <v>0</v>
      </c>
      <c r="H290" s="80">
        <f t="shared" si="69"/>
        <v>0</v>
      </c>
      <c r="I290" s="80">
        <f t="shared" si="70"/>
        <v>0</v>
      </c>
      <c r="J290" s="80">
        <f t="shared" si="71"/>
        <v>0</v>
      </c>
      <c r="K290" s="80">
        <f t="shared" si="72"/>
        <v>0</v>
      </c>
      <c r="L290" s="80">
        <f t="shared" si="73"/>
        <v>0</v>
      </c>
      <c r="M290" s="80">
        <f t="shared" ca="1" si="74"/>
        <v>1.6605170903090274E-3</v>
      </c>
      <c r="N290" s="80">
        <f t="shared" ca="1" si="75"/>
        <v>0</v>
      </c>
      <c r="O290" s="45">
        <f t="shared" ca="1" si="76"/>
        <v>0</v>
      </c>
      <c r="P290" s="80">
        <f t="shared" ca="1" si="77"/>
        <v>0</v>
      </c>
      <c r="Q290" s="80">
        <f t="shared" ca="1" si="78"/>
        <v>0</v>
      </c>
      <c r="R290" s="58">
        <f t="shared" ca="1" si="79"/>
        <v>-1.6605170903090274E-3</v>
      </c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</row>
    <row r="291" spans="1:35">
      <c r="A291" s="87"/>
      <c r="B291" s="87"/>
      <c r="C291" s="87"/>
      <c r="D291" s="88">
        <f t="shared" si="65"/>
        <v>0</v>
      </c>
      <c r="E291" s="88">
        <f t="shared" si="66"/>
        <v>0</v>
      </c>
      <c r="F291" s="80">
        <f t="shared" si="67"/>
        <v>0</v>
      </c>
      <c r="G291" s="80">
        <f t="shared" si="68"/>
        <v>0</v>
      </c>
      <c r="H291" s="80">
        <f t="shared" si="69"/>
        <v>0</v>
      </c>
      <c r="I291" s="80">
        <f t="shared" si="70"/>
        <v>0</v>
      </c>
      <c r="J291" s="80">
        <f t="shared" si="71"/>
        <v>0</v>
      </c>
      <c r="K291" s="80">
        <f t="shared" si="72"/>
        <v>0</v>
      </c>
      <c r="L291" s="80">
        <f t="shared" si="73"/>
        <v>0</v>
      </c>
      <c r="M291" s="80">
        <f t="shared" ca="1" si="74"/>
        <v>1.6605170903090274E-3</v>
      </c>
      <c r="N291" s="80">
        <f t="shared" ca="1" si="75"/>
        <v>0</v>
      </c>
      <c r="O291" s="45">
        <f t="shared" ca="1" si="76"/>
        <v>0</v>
      </c>
      <c r="P291" s="80">
        <f t="shared" ca="1" si="77"/>
        <v>0</v>
      </c>
      <c r="Q291" s="80">
        <f t="shared" ca="1" si="78"/>
        <v>0</v>
      </c>
      <c r="R291" s="58">
        <f t="shared" ca="1" si="79"/>
        <v>-1.6605170903090274E-3</v>
      </c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</row>
    <row r="292" spans="1:35">
      <c r="A292" s="87"/>
      <c r="B292" s="87"/>
      <c r="C292" s="87"/>
      <c r="D292" s="88">
        <f t="shared" si="65"/>
        <v>0</v>
      </c>
      <c r="E292" s="88">
        <f t="shared" si="66"/>
        <v>0</v>
      </c>
      <c r="F292" s="80">
        <f t="shared" si="67"/>
        <v>0</v>
      </c>
      <c r="G292" s="80">
        <f t="shared" si="68"/>
        <v>0</v>
      </c>
      <c r="H292" s="80">
        <f t="shared" si="69"/>
        <v>0</v>
      </c>
      <c r="I292" s="80">
        <f t="shared" si="70"/>
        <v>0</v>
      </c>
      <c r="J292" s="80">
        <f t="shared" si="71"/>
        <v>0</v>
      </c>
      <c r="K292" s="80">
        <f t="shared" si="72"/>
        <v>0</v>
      </c>
      <c r="L292" s="80">
        <f t="shared" si="73"/>
        <v>0</v>
      </c>
      <c r="M292" s="80">
        <f t="shared" ca="1" si="74"/>
        <v>1.6605170903090274E-3</v>
      </c>
      <c r="N292" s="80">
        <f t="shared" ca="1" si="75"/>
        <v>0</v>
      </c>
      <c r="O292" s="45">
        <f t="shared" ca="1" si="76"/>
        <v>0</v>
      </c>
      <c r="P292" s="80">
        <f t="shared" ca="1" si="77"/>
        <v>0</v>
      </c>
      <c r="Q292" s="80">
        <f t="shared" ca="1" si="78"/>
        <v>0</v>
      </c>
      <c r="R292" s="58">
        <f t="shared" ca="1" si="79"/>
        <v>-1.6605170903090274E-3</v>
      </c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</row>
    <row r="293" spans="1:35">
      <c r="A293" s="87"/>
      <c r="B293" s="87"/>
      <c r="C293" s="87"/>
      <c r="D293" s="88">
        <f t="shared" si="65"/>
        <v>0</v>
      </c>
      <c r="E293" s="88">
        <f t="shared" si="66"/>
        <v>0</v>
      </c>
      <c r="F293" s="80">
        <f t="shared" si="67"/>
        <v>0</v>
      </c>
      <c r="G293" s="80">
        <f t="shared" si="68"/>
        <v>0</v>
      </c>
      <c r="H293" s="80">
        <f t="shared" si="69"/>
        <v>0</v>
      </c>
      <c r="I293" s="80">
        <f t="shared" si="70"/>
        <v>0</v>
      </c>
      <c r="J293" s="80">
        <f t="shared" si="71"/>
        <v>0</v>
      </c>
      <c r="K293" s="80">
        <f t="shared" si="72"/>
        <v>0</v>
      </c>
      <c r="L293" s="80">
        <f t="shared" si="73"/>
        <v>0</v>
      </c>
      <c r="M293" s="80">
        <f t="shared" ca="1" si="74"/>
        <v>1.6605170903090274E-3</v>
      </c>
      <c r="N293" s="80">
        <f t="shared" ca="1" si="75"/>
        <v>0</v>
      </c>
      <c r="O293" s="45">
        <f t="shared" ca="1" si="76"/>
        <v>0</v>
      </c>
      <c r="P293" s="80">
        <f t="shared" ca="1" si="77"/>
        <v>0</v>
      </c>
      <c r="Q293" s="80">
        <f t="shared" ca="1" si="78"/>
        <v>0</v>
      </c>
      <c r="R293" s="58">
        <f t="shared" ca="1" si="79"/>
        <v>-1.6605170903090274E-3</v>
      </c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</row>
    <row r="294" spans="1:35">
      <c r="A294" s="87"/>
      <c r="B294" s="87"/>
      <c r="C294" s="87"/>
      <c r="D294" s="88">
        <f t="shared" si="65"/>
        <v>0</v>
      </c>
      <c r="E294" s="88">
        <f t="shared" si="66"/>
        <v>0</v>
      </c>
      <c r="F294" s="80">
        <f t="shared" si="67"/>
        <v>0</v>
      </c>
      <c r="G294" s="80">
        <f t="shared" si="68"/>
        <v>0</v>
      </c>
      <c r="H294" s="80">
        <f t="shared" si="69"/>
        <v>0</v>
      </c>
      <c r="I294" s="80">
        <f t="shared" si="70"/>
        <v>0</v>
      </c>
      <c r="J294" s="80">
        <f t="shared" si="71"/>
        <v>0</v>
      </c>
      <c r="K294" s="80">
        <f t="shared" si="72"/>
        <v>0</v>
      </c>
      <c r="L294" s="80">
        <f t="shared" si="73"/>
        <v>0</v>
      </c>
      <c r="M294" s="80">
        <f t="shared" ca="1" si="74"/>
        <v>1.6605170903090274E-3</v>
      </c>
      <c r="N294" s="80">
        <f t="shared" ca="1" si="75"/>
        <v>0</v>
      </c>
      <c r="O294" s="45">
        <f t="shared" ca="1" si="76"/>
        <v>0</v>
      </c>
      <c r="P294" s="80">
        <f t="shared" ca="1" si="77"/>
        <v>0</v>
      </c>
      <c r="Q294" s="80">
        <f t="shared" ca="1" si="78"/>
        <v>0</v>
      </c>
      <c r="R294" s="58">
        <f t="shared" ca="1" si="79"/>
        <v>-1.6605170903090274E-3</v>
      </c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</row>
    <row r="295" spans="1:35">
      <c r="A295" s="87"/>
      <c r="B295" s="87"/>
      <c r="C295" s="87"/>
      <c r="D295" s="88">
        <f t="shared" si="65"/>
        <v>0</v>
      </c>
      <c r="E295" s="88">
        <f t="shared" si="66"/>
        <v>0</v>
      </c>
      <c r="F295" s="80">
        <f t="shared" si="67"/>
        <v>0</v>
      </c>
      <c r="G295" s="80">
        <f t="shared" si="68"/>
        <v>0</v>
      </c>
      <c r="H295" s="80">
        <f t="shared" si="69"/>
        <v>0</v>
      </c>
      <c r="I295" s="80">
        <f t="shared" si="70"/>
        <v>0</v>
      </c>
      <c r="J295" s="80">
        <f t="shared" si="71"/>
        <v>0</v>
      </c>
      <c r="K295" s="80">
        <f t="shared" si="72"/>
        <v>0</v>
      </c>
      <c r="L295" s="80">
        <f t="shared" si="73"/>
        <v>0</v>
      </c>
      <c r="M295" s="80">
        <f t="shared" ca="1" si="74"/>
        <v>1.6605170903090274E-3</v>
      </c>
      <c r="N295" s="80">
        <f t="shared" ca="1" si="75"/>
        <v>0</v>
      </c>
      <c r="O295" s="45">
        <f t="shared" ca="1" si="76"/>
        <v>0</v>
      </c>
      <c r="P295" s="80">
        <f t="shared" ca="1" si="77"/>
        <v>0</v>
      </c>
      <c r="Q295" s="80">
        <f t="shared" ca="1" si="78"/>
        <v>0</v>
      </c>
      <c r="R295" s="58">
        <f t="shared" ca="1" si="79"/>
        <v>-1.6605170903090274E-3</v>
      </c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</row>
    <row r="296" spans="1:35">
      <c r="A296" s="87"/>
      <c r="B296" s="87"/>
      <c r="C296" s="87"/>
      <c r="D296" s="88">
        <f t="shared" si="65"/>
        <v>0</v>
      </c>
      <c r="E296" s="88">
        <f t="shared" si="66"/>
        <v>0</v>
      </c>
      <c r="F296" s="80">
        <f t="shared" si="67"/>
        <v>0</v>
      </c>
      <c r="G296" s="80">
        <f t="shared" si="68"/>
        <v>0</v>
      </c>
      <c r="H296" s="80">
        <f t="shared" si="69"/>
        <v>0</v>
      </c>
      <c r="I296" s="80">
        <f t="shared" si="70"/>
        <v>0</v>
      </c>
      <c r="J296" s="80">
        <f t="shared" si="71"/>
        <v>0</v>
      </c>
      <c r="K296" s="80">
        <f t="shared" si="72"/>
        <v>0</v>
      </c>
      <c r="L296" s="80">
        <f t="shared" si="73"/>
        <v>0</v>
      </c>
      <c r="M296" s="80">
        <f t="shared" ca="1" si="74"/>
        <v>1.6605170903090274E-3</v>
      </c>
      <c r="N296" s="80">
        <f t="shared" ca="1" si="75"/>
        <v>0</v>
      </c>
      <c r="O296" s="45">
        <f t="shared" ca="1" si="76"/>
        <v>0</v>
      </c>
      <c r="P296" s="80">
        <f t="shared" ca="1" si="77"/>
        <v>0</v>
      </c>
      <c r="Q296" s="80">
        <f t="shared" ca="1" si="78"/>
        <v>0</v>
      </c>
      <c r="R296" s="58">
        <f t="shared" ca="1" si="79"/>
        <v>-1.6605170903090274E-3</v>
      </c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</row>
    <row r="297" spans="1:35">
      <c r="A297" s="87"/>
      <c r="B297" s="87"/>
      <c r="C297" s="87"/>
      <c r="D297" s="88">
        <f t="shared" si="65"/>
        <v>0</v>
      </c>
      <c r="E297" s="88">
        <f t="shared" si="66"/>
        <v>0</v>
      </c>
      <c r="F297" s="80">
        <f t="shared" si="67"/>
        <v>0</v>
      </c>
      <c r="G297" s="80">
        <f t="shared" si="68"/>
        <v>0</v>
      </c>
      <c r="H297" s="80">
        <f t="shared" si="69"/>
        <v>0</v>
      </c>
      <c r="I297" s="80">
        <f t="shared" si="70"/>
        <v>0</v>
      </c>
      <c r="J297" s="80">
        <f t="shared" si="71"/>
        <v>0</v>
      </c>
      <c r="K297" s="80">
        <f t="shared" si="72"/>
        <v>0</v>
      </c>
      <c r="L297" s="80">
        <f t="shared" si="73"/>
        <v>0</v>
      </c>
      <c r="M297" s="80">
        <f t="shared" ca="1" si="74"/>
        <v>1.6605170903090274E-3</v>
      </c>
      <c r="N297" s="80">
        <f t="shared" ca="1" si="75"/>
        <v>0</v>
      </c>
      <c r="O297" s="45">
        <f t="shared" ca="1" si="76"/>
        <v>0</v>
      </c>
      <c r="P297" s="80">
        <f t="shared" ca="1" si="77"/>
        <v>0</v>
      </c>
      <c r="Q297" s="80">
        <f t="shared" ca="1" si="78"/>
        <v>0</v>
      </c>
      <c r="R297" s="58">
        <f t="shared" ca="1" si="79"/>
        <v>-1.6605170903090274E-3</v>
      </c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</row>
    <row r="298" spans="1:35">
      <c r="A298" s="87"/>
      <c r="B298" s="87"/>
      <c r="C298" s="87"/>
      <c r="D298" s="88">
        <f t="shared" si="65"/>
        <v>0</v>
      </c>
      <c r="E298" s="88">
        <f t="shared" si="66"/>
        <v>0</v>
      </c>
      <c r="F298" s="80">
        <f t="shared" si="67"/>
        <v>0</v>
      </c>
      <c r="G298" s="80">
        <f t="shared" si="68"/>
        <v>0</v>
      </c>
      <c r="H298" s="80">
        <f t="shared" si="69"/>
        <v>0</v>
      </c>
      <c r="I298" s="80">
        <f t="shared" si="70"/>
        <v>0</v>
      </c>
      <c r="J298" s="80">
        <f t="shared" si="71"/>
        <v>0</v>
      </c>
      <c r="K298" s="80">
        <f t="shared" si="72"/>
        <v>0</v>
      </c>
      <c r="L298" s="80">
        <f t="shared" si="73"/>
        <v>0</v>
      </c>
      <c r="M298" s="80">
        <f t="shared" ca="1" si="74"/>
        <v>1.6605170903090274E-3</v>
      </c>
      <c r="N298" s="80">
        <f t="shared" ca="1" si="75"/>
        <v>0</v>
      </c>
      <c r="O298" s="45">
        <f t="shared" ca="1" si="76"/>
        <v>0</v>
      </c>
      <c r="P298" s="80">
        <f t="shared" ca="1" si="77"/>
        <v>0</v>
      </c>
      <c r="Q298" s="80">
        <f t="shared" ca="1" si="78"/>
        <v>0</v>
      </c>
      <c r="R298" s="58">
        <f t="shared" ca="1" si="79"/>
        <v>-1.6605170903090274E-3</v>
      </c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</row>
    <row r="299" spans="1:35">
      <c r="A299" s="87"/>
      <c r="B299" s="87"/>
      <c r="C299" s="87"/>
      <c r="D299" s="88">
        <f t="shared" si="65"/>
        <v>0</v>
      </c>
      <c r="E299" s="88">
        <f t="shared" si="66"/>
        <v>0</v>
      </c>
      <c r="F299" s="80">
        <f t="shared" si="67"/>
        <v>0</v>
      </c>
      <c r="G299" s="80">
        <f t="shared" si="68"/>
        <v>0</v>
      </c>
      <c r="H299" s="80">
        <f t="shared" si="69"/>
        <v>0</v>
      </c>
      <c r="I299" s="80">
        <f t="shared" si="70"/>
        <v>0</v>
      </c>
      <c r="J299" s="80">
        <f t="shared" si="71"/>
        <v>0</v>
      </c>
      <c r="K299" s="80">
        <f t="shared" si="72"/>
        <v>0</v>
      </c>
      <c r="L299" s="80">
        <f t="shared" si="73"/>
        <v>0</v>
      </c>
      <c r="M299" s="80">
        <f t="shared" ca="1" si="74"/>
        <v>1.6605170903090274E-3</v>
      </c>
      <c r="N299" s="80">
        <f t="shared" ca="1" si="75"/>
        <v>0</v>
      </c>
      <c r="O299" s="45">
        <f t="shared" ca="1" si="76"/>
        <v>0</v>
      </c>
      <c r="P299" s="80">
        <f t="shared" ca="1" si="77"/>
        <v>0</v>
      </c>
      <c r="Q299" s="80">
        <f t="shared" ca="1" si="78"/>
        <v>0</v>
      </c>
      <c r="R299" s="58">
        <f t="shared" ca="1" si="79"/>
        <v>-1.6605170903090274E-3</v>
      </c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</row>
    <row r="300" spans="1:35">
      <c r="A300" s="87"/>
      <c r="B300" s="87"/>
      <c r="C300" s="87"/>
      <c r="D300" s="88">
        <f t="shared" si="65"/>
        <v>0</v>
      </c>
      <c r="E300" s="88">
        <f t="shared" si="66"/>
        <v>0</v>
      </c>
      <c r="F300" s="80">
        <f t="shared" si="67"/>
        <v>0</v>
      </c>
      <c r="G300" s="80">
        <f t="shared" si="68"/>
        <v>0</v>
      </c>
      <c r="H300" s="80">
        <f t="shared" si="69"/>
        <v>0</v>
      </c>
      <c r="I300" s="80">
        <f t="shared" si="70"/>
        <v>0</v>
      </c>
      <c r="J300" s="80">
        <f t="shared" si="71"/>
        <v>0</v>
      </c>
      <c r="K300" s="80">
        <f t="shared" si="72"/>
        <v>0</v>
      </c>
      <c r="L300" s="80">
        <f t="shared" si="73"/>
        <v>0</v>
      </c>
      <c r="M300" s="80">
        <f t="shared" ca="1" si="74"/>
        <v>1.6605170903090274E-3</v>
      </c>
      <c r="N300" s="80">
        <f t="shared" ca="1" si="75"/>
        <v>0</v>
      </c>
      <c r="O300" s="45">
        <f t="shared" ca="1" si="76"/>
        <v>0</v>
      </c>
      <c r="P300" s="80">
        <f t="shared" ca="1" si="77"/>
        <v>0</v>
      </c>
      <c r="Q300" s="80">
        <f t="shared" ca="1" si="78"/>
        <v>0</v>
      </c>
      <c r="R300" s="58">
        <f t="shared" ca="1" si="79"/>
        <v>-1.6605170903090274E-3</v>
      </c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</row>
    <row r="301" spans="1:35">
      <c r="A301" s="87"/>
      <c r="B301" s="87"/>
      <c r="C301" s="87"/>
      <c r="D301" s="88">
        <f t="shared" si="65"/>
        <v>0</v>
      </c>
      <c r="E301" s="88">
        <f t="shared" si="66"/>
        <v>0</v>
      </c>
      <c r="F301" s="80">
        <f t="shared" si="67"/>
        <v>0</v>
      </c>
      <c r="G301" s="80">
        <f t="shared" si="68"/>
        <v>0</v>
      </c>
      <c r="H301" s="80">
        <f t="shared" si="69"/>
        <v>0</v>
      </c>
      <c r="I301" s="80">
        <f t="shared" si="70"/>
        <v>0</v>
      </c>
      <c r="J301" s="80">
        <f t="shared" si="71"/>
        <v>0</v>
      </c>
      <c r="K301" s="80">
        <f t="shared" si="72"/>
        <v>0</v>
      </c>
      <c r="L301" s="80">
        <f t="shared" si="73"/>
        <v>0</v>
      </c>
      <c r="M301" s="80">
        <f t="shared" ca="1" si="74"/>
        <v>1.6605170903090274E-3</v>
      </c>
      <c r="N301" s="80">
        <f t="shared" ca="1" si="75"/>
        <v>0</v>
      </c>
      <c r="O301" s="45">
        <f t="shared" ca="1" si="76"/>
        <v>0</v>
      </c>
      <c r="P301" s="80">
        <f t="shared" ca="1" si="77"/>
        <v>0</v>
      </c>
      <c r="Q301" s="80">
        <f t="shared" ca="1" si="78"/>
        <v>0</v>
      </c>
      <c r="R301" s="58">
        <f t="shared" ca="1" si="79"/>
        <v>-1.6605170903090274E-3</v>
      </c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</row>
    <row r="302" spans="1:35">
      <c r="A302" s="87"/>
      <c r="B302" s="87"/>
      <c r="C302" s="87"/>
      <c r="D302" s="88">
        <f t="shared" si="65"/>
        <v>0</v>
      </c>
      <c r="E302" s="88">
        <f t="shared" si="66"/>
        <v>0</v>
      </c>
      <c r="F302" s="80">
        <f t="shared" si="67"/>
        <v>0</v>
      </c>
      <c r="G302" s="80">
        <f t="shared" si="68"/>
        <v>0</v>
      </c>
      <c r="H302" s="80">
        <f t="shared" si="69"/>
        <v>0</v>
      </c>
      <c r="I302" s="80">
        <f t="shared" si="70"/>
        <v>0</v>
      </c>
      <c r="J302" s="80">
        <f t="shared" si="71"/>
        <v>0</v>
      </c>
      <c r="K302" s="80">
        <f t="shared" si="72"/>
        <v>0</v>
      </c>
      <c r="L302" s="80">
        <f t="shared" si="73"/>
        <v>0</v>
      </c>
      <c r="M302" s="80">
        <f t="shared" ca="1" si="74"/>
        <v>1.6605170903090274E-3</v>
      </c>
      <c r="N302" s="80">
        <f t="shared" ca="1" si="75"/>
        <v>0</v>
      </c>
      <c r="O302" s="45">
        <f t="shared" ca="1" si="76"/>
        <v>0</v>
      </c>
      <c r="P302" s="80">
        <f t="shared" ca="1" si="77"/>
        <v>0</v>
      </c>
      <c r="Q302" s="80">
        <f t="shared" ca="1" si="78"/>
        <v>0</v>
      </c>
      <c r="R302" s="58">
        <f t="shared" ca="1" si="79"/>
        <v>-1.6605170903090274E-3</v>
      </c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</row>
    <row r="303" spans="1:35">
      <c r="A303" s="87"/>
      <c r="B303" s="87"/>
      <c r="C303" s="87"/>
      <c r="D303" s="88">
        <f t="shared" si="65"/>
        <v>0</v>
      </c>
      <c r="E303" s="88">
        <f t="shared" si="66"/>
        <v>0</v>
      </c>
      <c r="F303" s="80">
        <f t="shared" si="67"/>
        <v>0</v>
      </c>
      <c r="G303" s="80">
        <f t="shared" si="68"/>
        <v>0</v>
      </c>
      <c r="H303" s="80">
        <f t="shared" si="69"/>
        <v>0</v>
      </c>
      <c r="I303" s="80">
        <f t="shared" si="70"/>
        <v>0</v>
      </c>
      <c r="J303" s="80">
        <f t="shared" si="71"/>
        <v>0</v>
      </c>
      <c r="K303" s="80">
        <f t="shared" si="72"/>
        <v>0</v>
      </c>
      <c r="L303" s="80">
        <f t="shared" si="73"/>
        <v>0</v>
      </c>
      <c r="M303" s="80">
        <f t="shared" ca="1" si="74"/>
        <v>1.6605170903090274E-3</v>
      </c>
      <c r="N303" s="80">
        <f t="shared" ca="1" si="75"/>
        <v>0</v>
      </c>
      <c r="O303" s="45">
        <f t="shared" ca="1" si="76"/>
        <v>0</v>
      </c>
      <c r="P303" s="80">
        <f t="shared" ca="1" si="77"/>
        <v>0</v>
      </c>
      <c r="Q303" s="80">
        <f t="shared" ca="1" si="78"/>
        <v>0</v>
      </c>
      <c r="R303" s="58">
        <f t="shared" ca="1" si="79"/>
        <v>-1.6605170903090274E-3</v>
      </c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</row>
    <row r="304" spans="1:35">
      <c r="A304" s="87"/>
      <c r="B304" s="87"/>
      <c r="C304" s="87"/>
      <c r="D304" s="88">
        <f t="shared" si="65"/>
        <v>0</v>
      </c>
      <c r="E304" s="88">
        <f t="shared" si="66"/>
        <v>0</v>
      </c>
      <c r="F304" s="80">
        <f t="shared" si="67"/>
        <v>0</v>
      </c>
      <c r="G304" s="80">
        <f t="shared" si="68"/>
        <v>0</v>
      </c>
      <c r="H304" s="80">
        <f t="shared" si="69"/>
        <v>0</v>
      </c>
      <c r="I304" s="80">
        <f t="shared" si="70"/>
        <v>0</v>
      </c>
      <c r="J304" s="80">
        <f t="shared" si="71"/>
        <v>0</v>
      </c>
      <c r="K304" s="80">
        <f t="shared" si="72"/>
        <v>0</v>
      </c>
      <c r="L304" s="80">
        <f t="shared" si="73"/>
        <v>0</v>
      </c>
      <c r="M304" s="80">
        <f t="shared" ca="1" si="74"/>
        <v>1.6605170903090274E-3</v>
      </c>
      <c r="N304" s="80">
        <f t="shared" ca="1" si="75"/>
        <v>0</v>
      </c>
      <c r="O304" s="45">
        <f t="shared" ca="1" si="76"/>
        <v>0</v>
      </c>
      <c r="P304" s="80">
        <f t="shared" ca="1" si="77"/>
        <v>0</v>
      </c>
      <c r="Q304" s="80">
        <f t="shared" ca="1" si="78"/>
        <v>0</v>
      </c>
      <c r="R304" s="58">
        <f t="shared" ca="1" si="79"/>
        <v>-1.6605170903090274E-3</v>
      </c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</row>
    <row r="305" spans="1:35">
      <c r="A305" s="87"/>
      <c r="B305" s="87"/>
      <c r="C305" s="87"/>
      <c r="D305" s="88">
        <f t="shared" si="65"/>
        <v>0</v>
      </c>
      <c r="E305" s="88">
        <f t="shared" si="66"/>
        <v>0</v>
      </c>
      <c r="F305" s="80">
        <f t="shared" si="67"/>
        <v>0</v>
      </c>
      <c r="G305" s="80">
        <f t="shared" si="68"/>
        <v>0</v>
      </c>
      <c r="H305" s="80">
        <f t="shared" si="69"/>
        <v>0</v>
      </c>
      <c r="I305" s="80">
        <f t="shared" si="70"/>
        <v>0</v>
      </c>
      <c r="J305" s="80">
        <f t="shared" si="71"/>
        <v>0</v>
      </c>
      <c r="K305" s="80">
        <f t="shared" si="72"/>
        <v>0</v>
      </c>
      <c r="L305" s="80">
        <f t="shared" si="73"/>
        <v>0</v>
      </c>
      <c r="M305" s="80">
        <f t="shared" ca="1" si="74"/>
        <v>1.6605170903090274E-3</v>
      </c>
      <c r="N305" s="80">
        <f t="shared" ca="1" si="75"/>
        <v>0</v>
      </c>
      <c r="O305" s="45">
        <f t="shared" ca="1" si="76"/>
        <v>0</v>
      </c>
      <c r="P305" s="80">
        <f t="shared" ca="1" si="77"/>
        <v>0</v>
      </c>
      <c r="Q305" s="80">
        <f t="shared" ca="1" si="78"/>
        <v>0</v>
      </c>
      <c r="R305" s="58">
        <f t="shared" ca="1" si="79"/>
        <v>-1.6605170903090274E-3</v>
      </c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</row>
    <row r="306" spans="1:35">
      <c r="A306" s="87"/>
      <c r="B306" s="87"/>
      <c r="C306" s="87"/>
      <c r="D306" s="88">
        <f t="shared" si="65"/>
        <v>0</v>
      </c>
      <c r="E306" s="88">
        <f t="shared" si="66"/>
        <v>0</v>
      </c>
      <c r="F306" s="80">
        <f t="shared" si="67"/>
        <v>0</v>
      </c>
      <c r="G306" s="80">
        <f t="shared" si="68"/>
        <v>0</v>
      </c>
      <c r="H306" s="80">
        <f t="shared" si="69"/>
        <v>0</v>
      </c>
      <c r="I306" s="80">
        <f t="shared" si="70"/>
        <v>0</v>
      </c>
      <c r="J306" s="80">
        <f t="shared" si="71"/>
        <v>0</v>
      </c>
      <c r="K306" s="80">
        <f t="shared" si="72"/>
        <v>0</v>
      </c>
      <c r="L306" s="80">
        <f t="shared" si="73"/>
        <v>0</v>
      </c>
      <c r="M306" s="80">
        <f t="shared" ca="1" si="74"/>
        <v>1.6605170903090274E-3</v>
      </c>
      <c r="N306" s="80">
        <f t="shared" ca="1" si="75"/>
        <v>0</v>
      </c>
      <c r="O306" s="45">
        <f t="shared" ca="1" si="76"/>
        <v>0</v>
      </c>
      <c r="P306" s="80">
        <f t="shared" ca="1" si="77"/>
        <v>0</v>
      </c>
      <c r="Q306" s="80">
        <f t="shared" ca="1" si="78"/>
        <v>0</v>
      </c>
      <c r="R306" s="58">
        <f t="shared" ca="1" si="79"/>
        <v>-1.6605170903090274E-3</v>
      </c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</row>
    <row r="307" spans="1:35">
      <c r="A307" s="87"/>
      <c r="B307" s="87"/>
      <c r="C307" s="87"/>
      <c r="D307" s="88">
        <f t="shared" si="65"/>
        <v>0</v>
      </c>
      <c r="E307" s="88">
        <f t="shared" si="66"/>
        <v>0</v>
      </c>
      <c r="F307" s="80">
        <f t="shared" si="67"/>
        <v>0</v>
      </c>
      <c r="G307" s="80">
        <f t="shared" si="68"/>
        <v>0</v>
      </c>
      <c r="H307" s="80">
        <f t="shared" si="69"/>
        <v>0</v>
      </c>
      <c r="I307" s="80">
        <f t="shared" si="70"/>
        <v>0</v>
      </c>
      <c r="J307" s="80">
        <f t="shared" si="71"/>
        <v>0</v>
      </c>
      <c r="K307" s="80">
        <f t="shared" si="72"/>
        <v>0</v>
      </c>
      <c r="L307" s="80">
        <f t="shared" si="73"/>
        <v>0</v>
      </c>
      <c r="M307" s="80">
        <f t="shared" ca="1" si="74"/>
        <v>1.6605170903090274E-3</v>
      </c>
      <c r="N307" s="80">
        <f t="shared" ca="1" si="75"/>
        <v>0</v>
      </c>
      <c r="O307" s="45">
        <f t="shared" ca="1" si="76"/>
        <v>0</v>
      </c>
      <c r="P307" s="80">
        <f t="shared" ca="1" si="77"/>
        <v>0</v>
      </c>
      <c r="Q307" s="80">
        <f t="shared" ca="1" si="78"/>
        <v>0</v>
      </c>
      <c r="R307" s="58">
        <f t="shared" ca="1" si="79"/>
        <v>-1.6605170903090274E-3</v>
      </c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</row>
    <row r="308" spans="1:35">
      <c r="A308" s="87"/>
      <c r="B308" s="87"/>
      <c r="C308" s="87"/>
      <c r="D308" s="88">
        <f t="shared" si="65"/>
        <v>0</v>
      </c>
      <c r="E308" s="88">
        <f t="shared" si="66"/>
        <v>0</v>
      </c>
      <c r="F308" s="80">
        <f t="shared" si="67"/>
        <v>0</v>
      </c>
      <c r="G308" s="80">
        <f t="shared" si="68"/>
        <v>0</v>
      </c>
      <c r="H308" s="80">
        <f t="shared" si="69"/>
        <v>0</v>
      </c>
      <c r="I308" s="80">
        <f t="shared" si="70"/>
        <v>0</v>
      </c>
      <c r="J308" s="80">
        <f t="shared" si="71"/>
        <v>0</v>
      </c>
      <c r="K308" s="80">
        <f t="shared" si="72"/>
        <v>0</v>
      </c>
      <c r="L308" s="80">
        <f t="shared" si="73"/>
        <v>0</v>
      </c>
      <c r="M308" s="80">
        <f t="shared" ca="1" si="74"/>
        <v>1.6605170903090274E-3</v>
      </c>
      <c r="N308" s="80">
        <f t="shared" ca="1" si="75"/>
        <v>0</v>
      </c>
      <c r="O308" s="45">
        <f t="shared" ca="1" si="76"/>
        <v>0</v>
      </c>
      <c r="P308" s="80">
        <f t="shared" ca="1" si="77"/>
        <v>0</v>
      </c>
      <c r="Q308" s="80">
        <f t="shared" ca="1" si="78"/>
        <v>0</v>
      </c>
      <c r="R308" s="58">
        <f t="shared" ca="1" si="79"/>
        <v>-1.6605170903090274E-3</v>
      </c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</row>
    <row r="309" spans="1:35">
      <c r="A309" s="87"/>
      <c r="B309" s="87"/>
      <c r="C309" s="87"/>
      <c r="D309" s="88">
        <f t="shared" si="65"/>
        <v>0</v>
      </c>
      <c r="E309" s="88">
        <f t="shared" si="66"/>
        <v>0</v>
      </c>
      <c r="F309" s="80">
        <f t="shared" si="67"/>
        <v>0</v>
      </c>
      <c r="G309" s="80">
        <f t="shared" si="68"/>
        <v>0</v>
      </c>
      <c r="H309" s="80">
        <f t="shared" si="69"/>
        <v>0</v>
      </c>
      <c r="I309" s="80">
        <f t="shared" si="70"/>
        <v>0</v>
      </c>
      <c r="J309" s="80">
        <f t="shared" si="71"/>
        <v>0</v>
      </c>
      <c r="K309" s="80">
        <f t="shared" si="72"/>
        <v>0</v>
      </c>
      <c r="L309" s="80">
        <f t="shared" si="73"/>
        <v>0</v>
      </c>
      <c r="M309" s="80">
        <f t="shared" ca="1" si="74"/>
        <v>1.6605170903090274E-3</v>
      </c>
      <c r="N309" s="80">
        <f t="shared" ca="1" si="75"/>
        <v>0</v>
      </c>
      <c r="O309" s="45">
        <f t="shared" ca="1" si="76"/>
        <v>0</v>
      </c>
      <c r="P309" s="80">
        <f t="shared" ca="1" si="77"/>
        <v>0</v>
      </c>
      <c r="Q309" s="80">
        <f t="shared" ca="1" si="78"/>
        <v>0</v>
      </c>
      <c r="R309" s="58">
        <f t="shared" ca="1" si="79"/>
        <v>-1.6605170903090274E-3</v>
      </c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</row>
    <row r="310" spans="1:35">
      <c r="A310" s="87"/>
      <c r="B310" s="87"/>
      <c r="C310" s="87"/>
      <c r="D310" s="88">
        <f t="shared" si="65"/>
        <v>0</v>
      </c>
      <c r="E310" s="88">
        <f t="shared" si="66"/>
        <v>0</v>
      </c>
      <c r="F310" s="80">
        <f t="shared" si="67"/>
        <v>0</v>
      </c>
      <c r="G310" s="80">
        <f t="shared" si="68"/>
        <v>0</v>
      </c>
      <c r="H310" s="80">
        <f t="shared" si="69"/>
        <v>0</v>
      </c>
      <c r="I310" s="80">
        <f t="shared" si="70"/>
        <v>0</v>
      </c>
      <c r="J310" s="80">
        <f t="shared" si="71"/>
        <v>0</v>
      </c>
      <c r="K310" s="80">
        <f t="shared" si="72"/>
        <v>0</v>
      </c>
      <c r="L310" s="80">
        <f t="shared" si="73"/>
        <v>0</v>
      </c>
      <c r="M310" s="80">
        <f t="shared" ca="1" si="74"/>
        <v>1.6605170903090274E-3</v>
      </c>
      <c r="N310" s="80">
        <f t="shared" ca="1" si="75"/>
        <v>0</v>
      </c>
      <c r="O310" s="45">
        <f t="shared" ca="1" si="76"/>
        <v>0</v>
      </c>
      <c r="P310" s="80">
        <f t="shared" ca="1" si="77"/>
        <v>0</v>
      </c>
      <c r="Q310" s="80">
        <f t="shared" ca="1" si="78"/>
        <v>0</v>
      </c>
      <c r="R310" s="58">
        <f t="shared" ca="1" si="79"/>
        <v>-1.6605170903090274E-3</v>
      </c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</row>
    <row r="311" spans="1:35">
      <c r="A311" s="87"/>
      <c r="B311" s="87"/>
      <c r="C311" s="87"/>
      <c r="D311" s="88">
        <f t="shared" si="65"/>
        <v>0</v>
      </c>
      <c r="E311" s="88">
        <f t="shared" si="66"/>
        <v>0</v>
      </c>
      <c r="F311" s="80">
        <f t="shared" si="67"/>
        <v>0</v>
      </c>
      <c r="G311" s="80">
        <f t="shared" si="68"/>
        <v>0</v>
      </c>
      <c r="H311" s="80">
        <f t="shared" si="69"/>
        <v>0</v>
      </c>
      <c r="I311" s="80">
        <f t="shared" si="70"/>
        <v>0</v>
      </c>
      <c r="J311" s="80">
        <f t="shared" si="71"/>
        <v>0</v>
      </c>
      <c r="K311" s="80">
        <f t="shared" si="72"/>
        <v>0</v>
      </c>
      <c r="L311" s="80">
        <f t="shared" si="73"/>
        <v>0</v>
      </c>
      <c r="M311" s="80">
        <f t="shared" ca="1" si="74"/>
        <v>1.6605170903090274E-3</v>
      </c>
      <c r="N311" s="80">
        <f t="shared" ca="1" si="75"/>
        <v>0</v>
      </c>
      <c r="O311" s="45">
        <f t="shared" ca="1" si="76"/>
        <v>0</v>
      </c>
      <c r="P311" s="80">
        <f t="shared" ca="1" si="77"/>
        <v>0</v>
      </c>
      <c r="Q311" s="80">
        <f t="shared" ca="1" si="78"/>
        <v>0</v>
      </c>
      <c r="R311" s="58">
        <f t="shared" ca="1" si="79"/>
        <v>-1.6605170903090274E-3</v>
      </c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</row>
    <row r="312" spans="1:35">
      <c r="A312" s="87"/>
      <c r="B312" s="87"/>
      <c r="C312" s="87"/>
      <c r="D312" s="88">
        <f t="shared" si="65"/>
        <v>0</v>
      </c>
      <c r="E312" s="88">
        <f t="shared" si="66"/>
        <v>0</v>
      </c>
      <c r="F312" s="80">
        <f t="shared" si="67"/>
        <v>0</v>
      </c>
      <c r="G312" s="80">
        <f t="shared" si="68"/>
        <v>0</v>
      </c>
      <c r="H312" s="80">
        <f t="shared" si="69"/>
        <v>0</v>
      </c>
      <c r="I312" s="80">
        <f t="shared" si="70"/>
        <v>0</v>
      </c>
      <c r="J312" s="80">
        <f t="shared" si="71"/>
        <v>0</v>
      </c>
      <c r="K312" s="80">
        <f t="shared" si="72"/>
        <v>0</v>
      </c>
      <c r="L312" s="80">
        <f t="shared" si="73"/>
        <v>0</v>
      </c>
      <c r="M312" s="80">
        <f t="shared" ca="1" si="74"/>
        <v>1.6605170903090274E-3</v>
      </c>
      <c r="N312" s="80">
        <f t="shared" ca="1" si="75"/>
        <v>0</v>
      </c>
      <c r="O312" s="45">
        <f t="shared" ca="1" si="76"/>
        <v>0</v>
      </c>
      <c r="P312" s="80">
        <f t="shared" ca="1" si="77"/>
        <v>0</v>
      </c>
      <c r="Q312" s="80">
        <f t="shared" ca="1" si="78"/>
        <v>0</v>
      </c>
      <c r="R312" s="58">
        <f t="shared" ca="1" si="79"/>
        <v>-1.6605170903090274E-3</v>
      </c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</row>
    <row r="313" spans="1:35">
      <c r="A313" s="87"/>
      <c r="B313" s="87"/>
      <c r="C313" s="87"/>
      <c r="D313" s="88">
        <f t="shared" si="65"/>
        <v>0</v>
      </c>
      <c r="E313" s="88">
        <f t="shared" si="66"/>
        <v>0</v>
      </c>
      <c r="F313" s="80">
        <f t="shared" si="67"/>
        <v>0</v>
      </c>
      <c r="G313" s="80">
        <f t="shared" si="68"/>
        <v>0</v>
      </c>
      <c r="H313" s="80">
        <f t="shared" si="69"/>
        <v>0</v>
      </c>
      <c r="I313" s="80">
        <f t="shared" si="70"/>
        <v>0</v>
      </c>
      <c r="J313" s="80">
        <f t="shared" si="71"/>
        <v>0</v>
      </c>
      <c r="K313" s="80">
        <f t="shared" si="72"/>
        <v>0</v>
      </c>
      <c r="L313" s="80">
        <f t="shared" si="73"/>
        <v>0</v>
      </c>
      <c r="M313" s="80">
        <f t="shared" ca="1" si="74"/>
        <v>1.6605170903090274E-3</v>
      </c>
      <c r="N313" s="80">
        <f t="shared" ca="1" si="75"/>
        <v>0</v>
      </c>
      <c r="O313" s="45">
        <f t="shared" ca="1" si="76"/>
        <v>0</v>
      </c>
      <c r="P313" s="80">
        <f t="shared" ca="1" si="77"/>
        <v>0</v>
      </c>
      <c r="Q313" s="80">
        <f t="shared" ca="1" si="78"/>
        <v>0</v>
      </c>
      <c r="R313" s="58">
        <f t="shared" ca="1" si="79"/>
        <v>-1.6605170903090274E-3</v>
      </c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</row>
    <row r="314" spans="1:35">
      <c r="A314" s="87"/>
      <c r="B314" s="87"/>
      <c r="C314" s="87"/>
      <c r="D314" s="88">
        <f t="shared" si="65"/>
        <v>0</v>
      </c>
      <c r="E314" s="88">
        <f t="shared" si="66"/>
        <v>0</v>
      </c>
      <c r="F314" s="80">
        <f t="shared" si="67"/>
        <v>0</v>
      </c>
      <c r="G314" s="80">
        <f t="shared" si="68"/>
        <v>0</v>
      </c>
      <c r="H314" s="80">
        <f t="shared" si="69"/>
        <v>0</v>
      </c>
      <c r="I314" s="80">
        <f t="shared" si="70"/>
        <v>0</v>
      </c>
      <c r="J314" s="80">
        <f t="shared" si="71"/>
        <v>0</v>
      </c>
      <c r="K314" s="80">
        <f t="shared" si="72"/>
        <v>0</v>
      </c>
      <c r="L314" s="80">
        <f t="shared" si="73"/>
        <v>0</v>
      </c>
      <c r="M314" s="80">
        <f t="shared" ca="1" si="74"/>
        <v>1.6605170903090274E-3</v>
      </c>
      <c r="N314" s="80">
        <f t="shared" ca="1" si="75"/>
        <v>0</v>
      </c>
      <c r="O314" s="45">
        <f t="shared" ca="1" si="76"/>
        <v>0</v>
      </c>
      <c r="P314" s="80">
        <f t="shared" ca="1" si="77"/>
        <v>0</v>
      </c>
      <c r="Q314" s="80">
        <f t="shared" ca="1" si="78"/>
        <v>0</v>
      </c>
      <c r="R314" s="58">
        <f t="shared" ca="1" si="79"/>
        <v>-1.6605170903090274E-3</v>
      </c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</row>
    <row r="315" spans="1:35">
      <c r="A315" s="87"/>
      <c r="B315" s="87"/>
      <c r="C315" s="87"/>
      <c r="D315" s="88">
        <f t="shared" si="65"/>
        <v>0</v>
      </c>
      <c r="E315" s="88">
        <f t="shared" si="66"/>
        <v>0</v>
      </c>
      <c r="F315" s="80">
        <f t="shared" si="67"/>
        <v>0</v>
      </c>
      <c r="G315" s="80">
        <f t="shared" si="68"/>
        <v>0</v>
      </c>
      <c r="H315" s="80">
        <f t="shared" si="69"/>
        <v>0</v>
      </c>
      <c r="I315" s="80">
        <f t="shared" si="70"/>
        <v>0</v>
      </c>
      <c r="J315" s="80">
        <f t="shared" si="71"/>
        <v>0</v>
      </c>
      <c r="K315" s="80">
        <f t="shared" si="72"/>
        <v>0</v>
      </c>
      <c r="L315" s="80">
        <f t="shared" si="73"/>
        <v>0</v>
      </c>
      <c r="M315" s="80">
        <f t="shared" ca="1" si="74"/>
        <v>1.6605170903090274E-3</v>
      </c>
      <c r="N315" s="80">
        <f t="shared" ca="1" si="75"/>
        <v>0</v>
      </c>
      <c r="O315" s="45">
        <f t="shared" ca="1" si="76"/>
        <v>0</v>
      </c>
      <c r="P315" s="80">
        <f t="shared" ca="1" si="77"/>
        <v>0</v>
      </c>
      <c r="Q315" s="80">
        <f t="shared" ca="1" si="78"/>
        <v>0</v>
      </c>
      <c r="R315" s="58">
        <f t="shared" ca="1" si="79"/>
        <v>-1.6605170903090274E-3</v>
      </c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</row>
    <row r="316" spans="1:35">
      <c r="A316" s="87"/>
      <c r="B316" s="87"/>
      <c r="C316" s="87"/>
      <c r="D316" s="88">
        <f t="shared" si="65"/>
        <v>0</v>
      </c>
      <c r="E316" s="88">
        <f t="shared" si="66"/>
        <v>0</v>
      </c>
      <c r="F316" s="80">
        <f t="shared" si="67"/>
        <v>0</v>
      </c>
      <c r="G316" s="80">
        <f t="shared" si="68"/>
        <v>0</v>
      </c>
      <c r="H316" s="80">
        <f t="shared" si="69"/>
        <v>0</v>
      </c>
      <c r="I316" s="80">
        <f t="shared" si="70"/>
        <v>0</v>
      </c>
      <c r="J316" s="80">
        <f t="shared" si="71"/>
        <v>0</v>
      </c>
      <c r="K316" s="80">
        <f t="shared" si="72"/>
        <v>0</v>
      </c>
      <c r="L316" s="80">
        <f t="shared" si="73"/>
        <v>0</v>
      </c>
      <c r="M316" s="80">
        <f t="shared" ca="1" si="74"/>
        <v>1.6605170903090274E-3</v>
      </c>
      <c r="N316" s="80">
        <f t="shared" ca="1" si="75"/>
        <v>0</v>
      </c>
      <c r="O316" s="45">
        <f t="shared" ca="1" si="76"/>
        <v>0</v>
      </c>
      <c r="P316" s="80">
        <f t="shared" ca="1" si="77"/>
        <v>0</v>
      </c>
      <c r="Q316" s="80">
        <f t="shared" ca="1" si="78"/>
        <v>0</v>
      </c>
      <c r="R316" s="58">
        <f t="shared" ca="1" si="79"/>
        <v>-1.6605170903090274E-3</v>
      </c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</row>
    <row r="317" spans="1:35">
      <c r="A317" s="87"/>
      <c r="B317" s="87"/>
      <c r="C317" s="87"/>
      <c r="D317" s="88">
        <f t="shared" si="65"/>
        <v>0</v>
      </c>
      <c r="E317" s="88">
        <f t="shared" si="66"/>
        <v>0</v>
      </c>
      <c r="F317" s="80">
        <f t="shared" si="67"/>
        <v>0</v>
      </c>
      <c r="G317" s="80">
        <f t="shared" si="68"/>
        <v>0</v>
      </c>
      <c r="H317" s="80">
        <f t="shared" si="69"/>
        <v>0</v>
      </c>
      <c r="I317" s="80">
        <f t="shared" si="70"/>
        <v>0</v>
      </c>
      <c r="J317" s="80">
        <f t="shared" si="71"/>
        <v>0</v>
      </c>
      <c r="K317" s="80">
        <f t="shared" si="72"/>
        <v>0</v>
      </c>
      <c r="L317" s="80">
        <f t="shared" si="73"/>
        <v>0</v>
      </c>
      <c r="M317" s="80">
        <f t="shared" ca="1" si="74"/>
        <v>1.6605170903090274E-3</v>
      </c>
      <c r="N317" s="80">
        <f t="shared" ca="1" si="75"/>
        <v>0</v>
      </c>
      <c r="O317" s="45">
        <f t="shared" ca="1" si="76"/>
        <v>0</v>
      </c>
      <c r="P317" s="80">
        <f t="shared" ca="1" si="77"/>
        <v>0</v>
      </c>
      <c r="Q317" s="80">
        <f t="shared" ca="1" si="78"/>
        <v>0</v>
      </c>
      <c r="R317" s="58">
        <f t="shared" ca="1" si="79"/>
        <v>-1.6605170903090274E-3</v>
      </c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</row>
    <row r="318" spans="1:35">
      <c r="A318" s="87"/>
      <c r="B318" s="87"/>
      <c r="C318" s="87"/>
      <c r="D318" s="88">
        <f t="shared" si="65"/>
        <v>0</v>
      </c>
      <c r="E318" s="88">
        <f t="shared" si="66"/>
        <v>0</v>
      </c>
      <c r="F318" s="80">
        <f t="shared" si="67"/>
        <v>0</v>
      </c>
      <c r="G318" s="80">
        <f t="shared" si="68"/>
        <v>0</v>
      </c>
      <c r="H318" s="80">
        <f t="shared" si="69"/>
        <v>0</v>
      </c>
      <c r="I318" s="80">
        <f t="shared" si="70"/>
        <v>0</v>
      </c>
      <c r="J318" s="80">
        <f t="shared" si="71"/>
        <v>0</v>
      </c>
      <c r="K318" s="80">
        <f t="shared" si="72"/>
        <v>0</v>
      </c>
      <c r="L318" s="80">
        <f t="shared" si="73"/>
        <v>0</v>
      </c>
      <c r="M318" s="80">
        <f t="shared" ca="1" si="74"/>
        <v>1.6605170903090274E-3</v>
      </c>
      <c r="N318" s="80">
        <f t="shared" ca="1" si="75"/>
        <v>0</v>
      </c>
      <c r="O318" s="45">
        <f t="shared" ca="1" si="76"/>
        <v>0</v>
      </c>
      <c r="P318" s="80">
        <f t="shared" ca="1" si="77"/>
        <v>0</v>
      </c>
      <c r="Q318" s="80">
        <f t="shared" ca="1" si="78"/>
        <v>0</v>
      </c>
      <c r="R318" s="58">
        <f t="shared" ca="1" si="79"/>
        <v>-1.6605170903090274E-3</v>
      </c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</row>
    <row r="319" spans="1:35">
      <c r="A319" s="87"/>
      <c r="B319" s="87"/>
      <c r="C319" s="87"/>
      <c r="D319" s="88">
        <f t="shared" si="65"/>
        <v>0</v>
      </c>
      <c r="E319" s="88">
        <f t="shared" si="66"/>
        <v>0</v>
      </c>
      <c r="F319" s="80">
        <f t="shared" si="67"/>
        <v>0</v>
      </c>
      <c r="G319" s="80">
        <f t="shared" si="68"/>
        <v>0</v>
      </c>
      <c r="H319" s="80">
        <f t="shared" si="69"/>
        <v>0</v>
      </c>
      <c r="I319" s="80">
        <f t="shared" si="70"/>
        <v>0</v>
      </c>
      <c r="J319" s="80">
        <f t="shared" si="71"/>
        <v>0</v>
      </c>
      <c r="K319" s="80">
        <f t="shared" si="72"/>
        <v>0</v>
      </c>
      <c r="L319" s="80">
        <f t="shared" si="73"/>
        <v>0</v>
      </c>
      <c r="M319" s="80">
        <f t="shared" ca="1" si="74"/>
        <v>1.6605170903090274E-3</v>
      </c>
      <c r="N319" s="80">
        <f t="shared" ca="1" si="75"/>
        <v>0</v>
      </c>
      <c r="O319" s="45">
        <f t="shared" ca="1" si="76"/>
        <v>0</v>
      </c>
      <c r="P319" s="80">
        <f t="shared" ca="1" si="77"/>
        <v>0</v>
      </c>
      <c r="Q319" s="80">
        <f t="shared" ca="1" si="78"/>
        <v>0</v>
      </c>
      <c r="R319" s="58">
        <f t="shared" ca="1" si="79"/>
        <v>-1.6605170903090274E-3</v>
      </c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</row>
    <row r="320" spans="1:35">
      <c r="A320" s="87"/>
      <c r="B320" s="87"/>
      <c r="C320" s="87"/>
      <c r="D320" s="88">
        <f t="shared" si="65"/>
        <v>0</v>
      </c>
      <c r="E320" s="88">
        <f t="shared" si="66"/>
        <v>0</v>
      </c>
      <c r="F320" s="80">
        <f t="shared" si="67"/>
        <v>0</v>
      </c>
      <c r="G320" s="80">
        <f t="shared" si="68"/>
        <v>0</v>
      </c>
      <c r="H320" s="80">
        <f t="shared" si="69"/>
        <v>0</v>
      </c>
      <c r="I320" s="80">
        <f t="shared" si="70"/>
        <v>0</v>
      </c>
      <c r="J320" s="80">
        <f t="shared" si="71"/>
        <v>0</v>
      </c>
      <c r="K320" s="80">
        <f t="shared" si="72"/>
        <v>0</v>
      </c>
      <c r="L320" s="80">
        <f t="shared" si="73"/>
        <v>0</v>
      </c>
      <c r="M320" s="80">
        <f t="shared" ca="1" si="74"/>
        <v>1.6605170903090274E-3</v>
      </c>
      <c r="N320" s="80">
        <f t="shared" ca="1" si="75"/>
        <v>0</v>
      </c>
      <c r="O320" s="45">
        <f t="shared" ca="1" si="76"/>
        <v>0</v>
      </c>
      <c r="P320" s="80">
        <f t="shared" ca="1" si="77"/>
        <v>0</v>
      </c>
      <c r="Q320" s="80">
        <f t="shared" ca="1" si="78"/>
        <v>0</v>
      </c>
      <c r="R320" s="58">
        <f t="shared" ca="1" si="79"/>
        <v>-1.6605170903090274E-3</v>
      </c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</row>
    <row r="321" spans="1:35">
      <c r="A321" s="87"/>
      <c r="B321" s="87"/>
      <c r="C321" s="87"/>
      <c r="D321" s="88">
        <f t="shared" si="65"/>
        <v>0</v>
      </c>
      <c r="E321" s="88">
        <f t="shared" si="66"/>
        <v>0</v>
      </c>
      <c r="F321" s="80">
        <f t="shared" si="67"/>
        <v>0</v>
      </c>
      <c r="G321" s="80">
        <f t="shared" si="68"/>
        <v>0</v>
      </c>
      <c r="H321" s="80">
        <f t="shared" si="69"/>
        <v>0</v>
      </c>
      <c r="I321" s="80">
        <f t="shared" si="70"/>
        <v>0</v>
      </c>
      <c r="J321" s="80">
        <f t="shared" si="71"/>
        <v>0</v>
      </c>
      <c r="K321" s="80">
        <f t="shared" si="72"/>
        <v>0</v>
      </c>
      <c r="L321" s="80">
        <f t="shared" si="73"/>
        <v>0</v>
      </c>
      <c r="M321" s="80">
        <f t="shared" ca="1" si="74"/>
        <v>1.6605170903090274E-3</v>
      </c>
      <c r="N321" s="80">
        <f t="shared" ca="1" si="75"/>
        <v>0</v>
      </c>
      <c r="O321" s="45">
        <f t="shared" ca="1" si="76"/>
        <v>0</v>
      </c>
      <c r="P321" s="80">
        <f t="shared" ca="1" si="77"/>
        <v>0</v>
      </c>
      <c r="Q321" s="80">
        <f t="shared" ca="1" si="78"/>
        <v>0</v>
      </c>
      <c r="R321" s="58">
        <f t="shared" ca="1" si="79"/>
        <v>-1.6605170903090274E-3</v>
      </c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</row>
    <row r="322" spans="1:35">
      <c r="A322" s="87"/>
      <c r="B322" s="87"/>
      <c r="C322" s="87"/>
      <c r="D322" s="88">
        <f t="shared" si="65"/>
        <v>0</v>
      </c>
      <c r="E322" s="88">
        <f t="shared" si="66"/>
        <v>0</v>
      </c>
      <c r="F322" s="80">
        <f t="shared" si="67"/>
        <v>0</v>
      </c>
      <c r="G322" s="80">
        <f t="shared" si="68"/>
        <v>0</v>
      </c>
      <c r="H322" s="80">
        <f t="shared" si="69"/>
        <v>0</v>
      </c>
      <c r="I322" s="80">
        <f t="shared" si="70"/>
        <v>0</v>
      </c>
      <c r="J322" s="80">
        <f t="shared" si="71"/>
        <v>0</v>
      </c>
      <c r="K322" s="80">
        <f t="shared" si="72"/>
        <v>0</v>
      </c>
      <c r="L322" s="80">
        <f t="shared" si="73"/>
        <v>0</v>
      </c>
      <c r="M322" s="80">
        <f t="shared" ca="1" si="74"/>
        <v>1.6605170903090274E-3</v>
      </c>
      <c r="N322" s="80">
        <f t="shared" ca="1" si="75"/>
        <v>0</v>
      </c>
      <c r="O322" s="45">
        <f t="shared" ca="1" si="76"/>
        <v>0</v>
      </c>
      <c r="P322" s="80">
        <f t="shared" ca="1" si="77"/>
        <v>0</v>
      </c>
      <c r="Q322" s="80">
        <f t="shared" ca="1" si="78"/>
        <v>0</v>
      </c>
      <c r="R322" s="58">
        <f t="shared" ca="1" si="79"/>
        <v>-1.6605170903090274E-3</v>
      </c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</row>
    <row r="323" spans="1:35">
      <c r="A323" s="87"/>
      <c r="B323" s="87"/>
      <c r="C323" s="87"/>
      <c r="D323" s="88">
        <f t="shared" si="65"/>
        <v>0</v>
      </c>
      <c r="E323" s="88">
        <f t="shared" si="66"/>
        <v>0</v>
      </c>
      <c r="F323" s="80">
        <f t="shared" si="67"/>
        <v>0</v>
      </c>
      <c r="G323" s="80">
        <f t="shared" si="68"/>
        <v>0</v>
      </c>
      <c r="H323" s="80">
        <f t="shared" si="69"/>
        <v>0</v>
      </c>
      <c r="I323" s="80">
        <f t="shared" si="70"/>
        <v>0</v>
      </c>
      <c r="J323" s="80">
        <f t="shared" si="71"/>
        <v>0</v>
      </c>
      <c r="K323" s="80">
        <f t="shared" si="72"/>
        <v>0</v>
      </c>
      <c r="L323" s="80">
        <f t="shared" si="73"/>
        <v>0</v>
      </c>
      <c r="M323" s="80">
        <f t="shared" ca="1" si="74"/>
        <v>1.6605170903090274E-3</v>
      </c>
      <c r="N323" s="80">
        <f t="shared" ca="1" si="75"/>
        <v>0</v>
      </c>
      <c r="O323" s="45">
        <f t="shared" ca="1" si="76"/>
        <v>0</v>
      </c>
      <c r="P323" s="80">
        <f t="shared" ca="1" si="77"/>
        <v>0</v>
      </c>
      <c r="Q323" s="80">
        <f t="shared" ca="1" si="78"/>
        <v>0</v>
      </c>
      <c r="R323" s="58">
        <f t="shared" ca="1" si="79"/>
        <v>-1.6605170903090274E-3</v>
      </c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</row>
    <row r="324" spans="1:35">
      <c r="A324" s="87"/>
      <c r="B324" s="87"/>
      <c r="C324" s="87"/>
      <c r="D324" s="88">
        <f t="shared" si="65"/>
        <v>0</v>
      </c>
      <c r="E324" s="88">
        <f t="shared" si="66"/>
        <v>0</v>
      </c>
      <c r="F324" s="80">
        <f t="shared" si="67"/>
        <v>0</v>
      </c>
      <c r="G324" s="80">
        <f t="shared" si="68"/>
        <v>0</v>
      </c>
      <c r="H324" s="80">
        <f t="shared" si="69"/>
        <v>0</v>
      </c>
      <c r="I324" s="80">
        <f t="shared" si="70"/>
        <v>0</v>
      </c>
      <c r="J324" s="80">
        <f t="shared" si="71"/>
        <v>0</v>
      </c>
      <c r="K324" s="80">
        <f t="shared" si="72"/>
        <v>0</v>
      </c>
      <c r="L324" s="80">
        <f t="shared" si="73"/>
        <v>0</v>
      </c>
      <c r="M324" s="80">
        <f t="shared" ca="1" si="74"/>
        <v>1.6605170903090274E-3</v>
      </c>
      <c r="N324" s="80">
        <f t="shared" ca="1" si="75"/>
        <v>0</v>
      </c>
      <c r="O324" s="45">
        <f t="shared" ca="1" si="76"/>
        <v>0</v>
      </c>
      <c r="P324" s="80">
        <f t="shared" ca="1" si="77"/>
        <v>0</v>
      </c>
      <c r="Q324" s="80">
        <f t="shared" ca="1" si="78"/>
        <v>0</v>
      </c>
      <c r="R324" s="58">
        <f t="shared" ca="1" si="79"/>
        <v>-1.6605170903090274E-3</v>
      </c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</row>
    <row r="325" spans="1:35">
      <c r="A325" s="87"/>
      <c r="B325" s="87"/>
      <c r="C325" s="87"/>
      <c r="D325" s="88">
        <f t="shared" si="65"/>
        <v>0</v>
      </c>
      <c r="E325" s="88">
        <f t="shared" si="66"/>
        <v>0</v>
      </c>
      <c r="F325" s="80">
        <f t="shared" si="67"/>
        <v>0</v>
      </c>
      <c r="G325" s="80">
        <f t="shared" si="68"/>
        <v>0</v>
      </c>
      <c r="H325" s="80">
        <f t="shared" si="69"/>
        <v>0</v>
      </c>
      <c r="I325" s="80">
        <f t="shared" si="70"/>
        <v>0</v>
      </c>
      <c r="J325" s="80">
        <f t="shared" si="71"/>
        <v>0</v>
      </c>
      <c r="K325" s="80">
        <f t="shared" si="72"/>
        <v>0</v>
      </c>
      <c r="L325" s="80">
        <f t="shared" si="73"/>
        <v>0</v>
      </c>
      <c r="M325" s="80">
        <f t="shared" ca="1" si="74"/>
        <v>1.6605170903090274E-3</v>
      </c>
      <c r="N325" s="80">
        <f t="shared" ca="1" si="75"/>
        <v>0</v>
      </c>
      <c r="O325" s="45">
        <f t="shared" ca="1" si="76"/>
        <v>0</v>
      </c>
      <c r="P325" s="80">
        <f t="shared" ca="1" si="77"/>
        <v>0</v>
      </c>
      <c r="Q325" s="80">
        <f t="shared" ca="1" si="78"/>
        <v>0</v>
      </c>
      <c r="R325" s="58">
        <f t="shared" ca="1" si="79"/>
        <v>-1.6605170903090274E-3</v>
      </c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</row>
    <row r="326" spans="1:35">
      <c r="A326" s="87"/>
      <c r="B326" s="87"/>
      <c r="C326" s="87"/>
      <c r="D326" s="88">
        <f t="shared" si="65"/>
        <v>0</v>
      </c>
      <c r="E326" s="88">
        <f t="shared" si="66"/>
        <v>0</v>
      </c>
      <c r="F326" s="80">
        <f t="shared" si="67"/>
        <v>0</v>
      </c>
      <c r="G326" s="80">
        <f t="shared" si="68"/>
        <v>0</v>
      </c>
      <c r="H326" s="80">
        <f t="shared" si="69"/>
        <v>0</v>
      </c>
      <c r="I326" s="80">
        <f t="shared" si="70"/>
        <v>0</v>
      </c>
      <c r="J326" s="80">
        <f t="shared" si="71"/>
        <v>0</v>
      </c>
      <c r="K326" s="80">
        <f t="shared" si="72"/>
        <v>0</v>
      </c>
      <c r="L326" s="80">
        <f t="shared" si="73"/>
        <v>0</v>
      </c>
      <c r="M326" s="80">
        <f t="shared" ca="1" si="74"/>
        <v>1.6605170903090274E-3</v>
      </c>
      <c r="N326" s="80">
        <f t="shared" ca="1" si="75"/>
        <v>0</v>
      </c>
      <c r="O326" s="45">
        <f t="shared" ca="1" si="76"/>
        <v>0</v>
      </c>
      <c r="P326" s="80">
        <f t="shared" ca="1" si="77"/>
        <v>0</v>
      </c>
      <c r="Q326" s="80">
        <f t="shared" ca="1" si="78"/>
        <v>0</v>
      </c>
      <c r="R326" s="58">
        <f t="shared" ca="1" si="79"/>
        <v>-1.6605170903090274E-3</v>
      </c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</row>
    <row r="327" spans="1:35">
      <c r="A327" s="87"/>
      <c r="B327" s="87"/>
      <c r="C327" s="87"/>
      <c r="D327" s="88">
        <f t="shared" si="65"/>
        <v>0</v>
      </c>
      <c r="E327" s="88">
        <f t="shared" si="66"/>
        <v>0</v>
      </c>
      <c r="F327" s="80">
        <f t="shared" si="67"/>
        <v>0</v>
      </c>
      <c r="G327" s="80">
        <f t="shared" si="68"/>
        <v>0</v>
      </c>
      <c r="H327" s="80">
        <f t="shared" si="69"/>
        <v>0</v>
      </c>
      <c r="I327" s="80">
        <f t="shared" si="70"/>
        <v>0</v>
      </c>
      <c r="J327" s="80">
        <f t="shared" si="71"/>
        <v>0</v>
      </c>
      <c r="K327" s="80">
        <f t="shared" si="72"/>
        <v>0</v>
      </c>
      <c r="L327" s="80">
        <f t="shared" si="73"/>
        <v>0</v>
      </c>
      <c r="M327" s="80">
        <f t="shared" ca="1" si="74"/>
        <v>1.6605170903090274E-3</v>
      </c>
      <c r="N327" s="80">
        <f t="shared" ca="1" si="75"/>
        <v>0</v>
      </c>
      <c r="O327" s="45">
        <f t="shared" ca="1" si="76"/>
        <v>0</v>
      </c>
      <c r="P327" s="80">
        <f t="shared" ca="1" si="77"/>
        <v>0</v>
      </c>
      <c r="Q327" s="80">
        <f t="shared" ca="1" si="78"/>
        <v>0</v>
      </c>
      <c r="R327" s="58">
        <f t="shared" ca="1" si="79"/>
        <v>-1.6605170903090274E-3</v>
      </c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</row>
    <row r="328" spans="1:35">
      <c r="A328" s="87"/>
      <c r="B328" s="87"/>
      <c r="C328" s="87"/>
      <c r="D328" s="88">
        <f t="shared" si="65"/>
        <v>0</v>
      </c>
      <c r="E328" s="88">
        <f t="shared" si="66"/>
        <v>0</v>
      </c>
      <c r="F328" s="80">
        <f t="shared" si="67"/>
        <v>0</v>
      </c>
      <c r="G328" s="80">
        <f t="shared" si="68"/>
        <v>0</v>
      </c>
      <c r="H328" s="80">
        <f t="shared" si="69"/>
        <v>0</v>
      </c>
      <c r="I328" s="80">
        <f t="shared" si="70"/>
        <v>0</v>
      </c>
      <c r="J328" s="80">
        <f t="shared" si="71"/>
        <v>0</v>
      </c>
      <c r="K328" s="80">
        <f t="shared" si="72"/>
        <v>0</v>
      </c>
      <c r="L328" s="80">
        <f t="shared" si="73"/>
        <v>0</v>
      </c>
      <c r="M328" s="80">
        <f t="shared" ca="1" si="74"/>
        <v>1.6605170903090274E-3</v>
      </c>
      <c r="N328" s="80">
        <f t="shared" ca="1" si="75"/>
        <v>0</v>
      </c>
      <c r="O328" s="45">
        <f t="shared" ca="1" si="76"/>
        <v>0</v>
      </c>
      <c r="P328" s="80">
        <f t="shared" ca="1" si="77"/>
        <v>0</v>
      </c>
      <c r="Q328" s="80">
        <f t="shared" ca="1" si="78"/>
        <v>0</v>
      </c>
      <c r="R328" s="58">
        <f t="shared" ca="1" si="79"/>
        <v>-1.6605170903090274E-3</v>
      </c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</row>
    <row r="329" spans="1:35">
      <c r="A329" s="87"/>
      <c r="B329" s="87"/>
      <c r="C329" s="87"/>
      <c r="D329" s="88">
        <f t="shared" si="65"/>
        <v>0</v>
      </c>
      <c r="E329" s="88">
        <f t="shared" si="66"/>
        <v>0</v>
      </c>
      <c r="F329" s="80">
        <f t="shared" si="67"/>
        <v>0</v>
      </c>
      <c r="G329" s="80">
        <f t="shared" si="68"/>
        <v>0</v>
      </c>
      <c r="H329" s="80">
        <f t="shared" si="69"/>
        <v>0</v>
      </c>
      <c r="I329" s="80">
        <f t="shared" si="70"/>
        <v>0</v>
      </c>
      <c r="J329" s="80">
        <f t="shared" si="71"/>
        <v>0</v>
      </c>
      <c r="K329" s="80">
        <f t="shared" si="72"/>
        <v>0</v>
      </c>
      <c r="L329" s="80">
        <f t="shared" si="73"/>
        <v>0</v>
      </c>
      <c r="M329" s="80">
        <f t="shared" ca="1" si="74"/>
        <v>1.6605170903090274E-3</v>
      </c>
      <c r="N329" s="80">
        <f t="shared" ca="1" si="75"/>
        <v>0</v>
      </c>
      <c r="O329" s="45">
        <f t="shared" ca="1" si="76"/>
        <v>0</v>
      </c>
      <c r="P329" s="80">
        <f t="shared" ca="1" si="77"/>
        <v>0</v>
      </c>
      <c r="Q329" s="80">
        <f t="shared" ca="1" si="78"/>
        <v>0</v>
      </c>
      <c r="R329" s="58">
        <f t="shared" ca="1" si="79"/>
        <v>-1.6605170903090274E-3</v>
      </c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</row>
    <row r="330" spans="1:35">
      <c r="A330" s="87"/>
      <c r="B330" s="87"/>
      <c r="C330" s="87"/>
      <c r="D330" s="88">
        <f t="shared" si="65"/>
        <v>0</v>
      </c>
      <c r="E330" s="88">
        <f t="shared" si="66"/>
        <v>0</v>
      </c>
      <c r="F330" s="80">
        <f t="shared" si="67"/>
        <v>0</v>
      </c>
      <c r="G330" s="80">
        <f t="shared" si="68"/>
        <v>0</v>
      </c>
      <c r="H330" s="80">
        <f t="shared" si="69"/>
        <v>0</v>
      </c>
      <c r="I330" s="80">
        <f t="shared" si="70"/>
        <v>0</v>
      </c>
      <c r="J330" s="80">
        <f t="shared" si="71"/>
        <v>0</v>
      </c>
      <c r="K330" s="80">
        <f t="shared" si="72"/>
        <v>0</v>
      </c>
      <c r="L330" s="80">
        <f t="shared" si="73"/>
        <v>0</v>
      </c>
      <c r="M330" s="80">
        <f t="shared" ca="1" si="74"/>
        <v>1.6605170903090274E-3</v>
      </c>
      <c r="N330" s="80">
        <f t="shared" ca="1" si="75"/>
        <v>0</v>
      </c>
      <c r="O330" s="45">
        <f t="shared" ca="1" si="76"/>
        <v>0</v>
      </c>
      <c r="P330" s="80">
        <f t="shared" ca="1" si="77"/>
        <v>0</v>
      </c>
      <c r="Q330" s="80">
        <f t="shared" ca="1" si="78"/>
        <v>0</v>
      </c>
      <c r="R330" s="58">
        <f t="shared" ca="1" si="79"/>
        <v>-1.6605170903090274E-3</v>
      </c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</row>
    <row r="331" spans="1:35">
      <c r="A331" s="87"/>
      <c r="B331" s="87"/>
      <c r="C331" s="87"/>
      <c r="D331" s="88">
        <f t="shared" si="65"/>
        <v>0</v>
      </c>
      <c r="E331" s="88">
        <f t="shared" si="66"/>
        <v>0</v>
      </c>
      <c r="F331" s="80">
        <f t="shared" si="67"/>
        <v>0</v>
      </c>
      <c r="G331" s="80">
        <f t="shared" si="68"/>
        <v>0</v>
      </c>
      <c r="H331" s="80">
        <f t="shared" si="69"/>
        <v>0</v>
      </c>
      <c r="I331" s="80">
        <f t="shared" si="70"/>
        <v>0</v>
      </c>
      <c r="J331" s="80">
        <f t="shared" si="71"/>
        <v>0</v>
      </c>
      <c r="K331" s="80">
        <f t="shared" si="72"/>
        <v>0</v>
      </c>
      <c r="L331" s="80">
        <f t="shared" si="73"/>
        <v>0</v>
      </c>
      <c r="M331" s="80">
        <f t="shared" ca="1" si="74"/>
        <v>1.6605170903090274E-3</v>
      </c>
      <c r="N331" s="80">
        <f t="shared" ca="1" si="75"/>
        <v>0</v>
      </c>
      <c r="O331" s="45">
        <f t="shared" ca="1" si="76"/>
        <v>0</v>
      </c>
      <c r="P331" s="80">
        <f t="shared" ca="1" si="77"/>
        <v>0</v>
      </c>
      <c r="Q331" s="80">
        <f t="shared" ca="1" si="78"/>
        <v>0</v>
      </c>
      <c r="R331" s="58">
        <f t="shared" ca="1" si="79"/>
        <v>-1.6605170903090274E-3</v>
      </c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</row>
    <row r="332" spans="1:35">
      <c r="A332" s="87"/>
      <c r="B332" s="87"/>
      <c r="C332" s="87"/>
      <c r="D332" s="88">
        <f t="shared" si="65"/>
        <v>0</v>
      </c>
      <c r="E332" s="88">
        <f t="shared" si="66"/>
        <v>0</v>
      </c>
      <c r="F332" s="80">
        <f t="shared" si="67"/>
        <v>0</v>
      </c>
      <c r="G332" s="80">
        <f t="shared" si="68"/>
        <v>0</v>
      </c>
      <c r="H332" s="80">
        <f t="shared" si="69"/>
        <v>0</v>
      </c>
      <c r="I332" s="80">
        <f t="shared" si="70"/>
        <v>0</v>
      </c>
      <c r="J332" s="80">
        <f t="shared" si="71"/>
        <v>0</v>
      </c>
      <c r="K332" s="80">
        <f t="shared" si="72"/>
        <v>0</v>
      </c>
      <c r="L332" s="80">
        <f t="shared" si="73"/>
        <v>0</v>
      </c>
      <c r="M332" s="80">
        <f t="shared" ca="1" si="74"/>
        <v>1.6605170903090274E-3</v>
      </c>
      <c r="N332" s="80">
        <f t="shared" ca="1" si="75"/>
        <v>0</v>
      </c>
      <c r="O332" s="45">
        <f t="shared" ca="1" si="76"/>
        <v>0</v>
      </c>
      <c r="P332" s="80">
        <f t="shared" ca="1" si="77"/>
        <v>0</v>
      </c>
      <c r="Q332" s="80">
        <f t="shared" ca="1" si="78"/>
        <v>0</v>
      </c>
      <c r="R332" s="58">
        <f t="shared" ca="1" si="79"/>
        <v>-1.6605170903090274E-3</v>
      </c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</row>
    <row r="333" spans="1:35">
      <c r="A333" s="87"/>
      <c r="B333" s="87"/>
      <c r="C333" s="87"/>
      <c r="D333" s="88">
        <f t="shared" si="65"/>
        <v>0</v>
      </c>
      <c r="E333" s="88">
        <f t="shared" si="66"/>
        <v>0</v>
      </c>
      <c r="F333" s="80">
        <f t="shared" si="67"/>
        <v>0</v>
      </c>
      <c r="G333" s="80">
        <f t="shared" si="68"/>
        <v>0</v>
      </c>
      <c r="H333" s="80">
        <f t="shared" si="69"/>
        <v>0</v>
      </c>
      <c r="I333" s="80">
        <f t="shared" si="70"/>
        <v>0</v>
      </c>
      <c r="J333" s="80">
        <f t="shared" si="71"/>
        <v>0</v>
      </c>
      <c r="K333" s="80">
        <f t="shared" si="72"/>
        <v>0</v>
      </c>
      <c r="L333" s="80">
        <f t="shared" si="73"/>
        <v>0</v>
      </c>
      <c r="M333" s="80">
        <f t="shared" ca="1" si="74"/>
        <v>1.6605170903090274E-3</v>
      </c>
      <c r="N333" s="80">
        <f t="shared" ca="1" si="75"/>
        <v>0</v>
      </c>
      <c r="O333" s="45">
        <f t="shared" ca="1" si="76"/>
        <v>0</v>
      </c>
      <c r="P333" s="80">
        <f t="shared" ca="1" si="77"/>
        <v>0</v>
      </c>
      <c r="Q333" s="80">
        <f t="shared" ca="1" si="78"/>
        <v>0</v>
      </c>
      <c r="R333" s="58">
        <f t="shared" ca="1" si="79"/>
        <v>-1.6605170903090274E-3</v>
      </c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</row>
    <row r="334" spans="1:35">
      <c r="A334" s="87"/>
      <c r="B334" s="87"/>
      <c r="C334" s="87"/>
      <c r="D334" s="88">
        <f t="shared" si="65"/>
        <v>0</v>
      </c>
      <c r="E334" s="88">
        <f t="shared" si="66"/>
        <v>0</v>
      </c>
      <c r="F334" s="80">
        <f t="shared" si="67"/>
        <v>0</v>
      </c>
      <c r="G334" s="80">
        <f t="shared" si="68"/>
        <v>0</v>
      </c>
      <c r="H334" s="80">
        <f t="shared" si="69"/>
        <v>0</v>
      </c>
      <c r="I334" s="80">
        <f t="shared" si="70"/>
        <v>0</v>
      </c>
      <c r="J334" s="80">
        <f t="shared" si="71"/>
        <v>0</v>
      </c>
      <c r="K334" s="80">
        <f t="shared" si="72"/>
        <v>0</v>
      </c>
      <c r="L334" s="80">
        <f t="shared" si="73"/>
        <v>0</v>
      </c>
      <c r="M334" s="80">
        <f t="shared" ca="1" si="74"/>
        <v>1.6605170903090274E-3</v>
      </c>
      <c r="N334" s="80">
        <f t="shared" ca="1" si="75"/>
        <v>0</v>
      </c>
      <c r="O334" s="45">
        <f t="shared" ca="1" si="76"/>
        <v>0</v>
      </c>
      <c r="P334" s="80">
        <f t="shared" ca="1" si="77"/>
        <v>0</v>
      </c>
      <c r="Q334" s="80">
        <f t="shared" ca="1" si="78"/>
        <v>0</v>
      </c>
      <c r="R334" s="58">
        <f t="shared" ca="1" si="79"/>
        <v>-1.6605170903090274E-3</v>
      </c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</row>
    <row r="335" spans="1:35">
      <c r="A335" s="87"/>
      <c r="B335" s="87"/>
      <c r="C335" s="87"/>
      <c r="D335" s="88">
        <f t="shared" si="65"/>
        <v>0</v>
      </c>
      <c r="E335" s="88">
        <f t="shared" si="66"/>
        <v>0</v>
      </c>
      <c r="F335" s="80">
        <f t="shared" si="67"/>
        <v>0</v>
      </c>
      <c r="G335" s="80">
        <f t="shared" si="68"/>
        <v>0</v>
      </c>
      <c r="H335" s="80">
        <f t="shared" si="69"/>
        <v>0</v>
      </c>
      <c r="I335" s="80">
        <f t="shared" si="70"/>
        <v>0</v>
      </c>
      <c r="J335" s="80">
        <f t="shared" si="71"/>
        <v>0</v>
      </c>
      <c r="K335" s="80">
        <f t="shared" si="72"/>
        <v>0</v>
      </c>
      <c r="L335" s="80">
        <f t="shared" si="73"/>
        <v>0</v>
      </c>
      <c r="M335" s="80">
        <f t="shared" ca="1" si="74"/>
        <v>1.6605170903090274E-3</v>
      </c>
      <c r="N335" s="80">
        <f t="shared" ca="1" si="75"/>
        <v>0</v>
      </c>
      <c r="O335" s="45">
        <f t="shared" ca="1" si="76"/>
        <v>0</v>
      </c>
      <c r="P335" s="80">
        <f t="shared" ca="1" si="77"/>
        <v>0</v>
      </c>
      <c r="Q335" s="80">
        <f t="shared" ca="1" si="78"/>
        <v>0</v>
      </c>
      <c r="R335" s="58">
        <f t="shared" ca="1" si="79"/>
        <v>-1.6605170903090274E-3</v>
      </c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</row>
    <row r="336" spans="1:35">
      <c r="A336" s="87"/>
      <c r="B336" s="87"/>
      <c r="C336" s="87"/>
      <c r="D336" s="88">
        <f t="shared" si="65"/>
        <v>0</v>
      </c>
      <c r="E336" s="88">
        <f t="shared" si="66"/>
        <v>0</v>
      </c>
      <c r="F336" s="80">
        <f t="shared" si="67"/>
        <v>0</v>
      </c>
      <c r="G336" s="80">
        <f t="shared" si="68"/>
        <v>0</v>
      </c>
      <c r="H336" s="80">
        <f t="shared" si="69"/>
        <v>0</v>
      </c>
      <c r="I336" s="80">
        <f t="shared" si="70"/>
        <v>0</v>
      </c>
      <c r="J336" s="80">
        <f t="shared" si="71"/>
        <v>0</v>
      </c>
      <c r="K336" s="80">
        <f t="shared" si="72"/>
        <v>0</v>
      </c>
      <c r="L336" s="80">
        <f t="shared" si="73"/>
        <v>0</v>
      </c>
      <c r="M336" s="80">
        <f t="shared" ca="1" si="74"/>
        <v>1.6605170903090274E-3</v>
      </c>
      <c r="N336" s="80">
        <f t="shared" ca="1" si="75"/>
        <v>0</v>
      </c>
      <c r="O336" s="45">
        <f t="shared" ca="1" si="76"/>
        <v>0</v>
      </c>
      <c r="P336" s="80">
        <f t="shared" ca="1" si="77"/>
        <v>0</v>
      </c>
      <c r="Q336" s="80">
        <f t="shared" ca="1" si="78"/>
        <v>0</v>
      </c>
      <c r="R336" s="58">
        <f t="shared" ca="1" si="79"/>
        <v>-1.6605170903090274E-3</v>
      </c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</row>
    <row r="337" spans="1:35">
      <c r="A337" s="87"/>
      <c r="B337" s="87"/>
      <c r="C337" s="87"/>
      <c r="D337" s="88">
        <f t="shared" si="65"/>
        <v>0</v>
      </c>
      <c r="E337" s="88">
        <f t="shared" si="66"/>
        <v>0</v>
      </c>
      <c r="F337" s="80">
        <f t="shared" si="67"/>
        <v>0</v>
      </c>
      <c r="G337" s="80">
        <f t="shared" si="68"/>
        <v>0</v>
      </c>
      <c r="H337" s="80">
        <f t="shared" si="69"/>
        <v>0</v>
      </c>
      <c r="I337" s="80">
        <f t="shared" si="70"/>
        <v>0</v>
      </c>
      <c r="J337" s="80">
        <f t="shared" si="71"/>
        <v>0</v>
      </c>
      <c r="K337" s="80">
        <f t="shared" si="72"/>
        <v>0</v>
      </c>
      <c r="L337" s="80">
        <f t="shared" si="73"/>
        <v>0</v>
      </c>
      <c r="M337" s="80">
        <f t="shared" ca="1" si="74"/>
        <v>1.6605170903090274E-3</v>
      </c>
      <c r="N337" s="80">
        <f t="shared" ca="1" si="75"/>
        <v>0</v>
      </c>
      <c r="O337" s="45">
        <f t="shared" ca="1" si="76"/>
        <v>0</v>
      </c>
      <c r="P337" s="80">
        <f t="shared" ca="1" si="77"/>
        <v>0</v>
      </c>
      <c r="Q337" s="80">
        <f t="shared" ca="1" si="78"/>
        <v>0</v>
      </c>
      <c r="R337" s="58">
        <f t="shared" ca="1" si="79"/>
        <v>-1.6605170903090274E-3</v>
      </c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</row>
    <row r="338" spans="1:3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</row>
    <row r="339" spans="1:3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</row>
    <row r="340" spans="1:3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</row>
    <row r="341" spans="1:3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</row>
    <row r="342" spans="1:3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</row>
    <row r="343" spans="1:3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</row>
    <row r="344" spans="1:3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</row>
    <row r="345" spans="1:3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</row>
    <row r="346" spans="1:3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</row>
    <row r="347" spans="1:3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</row>
    <row r="348" spans="1:3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</row>
    <row r="349" spans="1:3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</row>
    <row r="350" spans="1:3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</row>
    <row r="351" spans="1:3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</row>
    <row r="352" spans="1:3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</row>
    <row r="353" spans="1:3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</row>
    <row r="354" spans="1:3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</row>
    <row r="355" spans="1:3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</row>
    <row r="356" spans="1:3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</row>
    <row r="357" spans="1:3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</row>
    <row r="358" spans="1:3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</row>
    <row r="359" spans="1:3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</row>
    <row r="360" spans="1:3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</row>
    <row r="361" spans="1:3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</row>
    <row r="362" spans="1:3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</row>
    <row r="363" spans="1:3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</row>
    <row r="364" spans="1:3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</row>
    <row r="365" spans="1:3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</row>
    <row r="366" spans="1:3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</row>
    <row r="367" spans="1:3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</row>
    <row r="368" spans="1:3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</row>
    <row r="369" spans="1:3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</row>
    <row r="370" spans="1:3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</row>
    <row r="371" spans="1:3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</row>
    <row r="372" spans="1:3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</row>
    <row r="373" spans="1:3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</row>
    <row r="374" spans="1:3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</row>
    <row r="375" spans="1:3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</row>
    <row r="376" spans="1:3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</row>
    <row r="377" spans="1:35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</row>
    <row r="378" spans="1:35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</row>
    <row r="379" spans="1:35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</row>
    <row r="380" spans="1:3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</row>
    <row r="381" spans="1:35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</row>
    <row r="382" spans="1:3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</row>
    <row r="383" spans="1:3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</row>
    <row r="384" spans="1:35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</row>
    <row r="385" spans="1:3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</row>
    <row r="386" spans="1:35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</row>
    <row r="387" spans="1:35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</row>
    <row r="388" spans="1:3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</row>
    <row r="389" spans="1:3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</row>
    <row r="390" spans="1:3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</row>
    <row r="391" spans="1:3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</row>
    <row r="392" spans="1:3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</row>
    <row r="393" spans="1:3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</row>
    <row r="394" spans="1:3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</row>
    <row r="395" spans="1:3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</row>
    <row r="396" spans="1:3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</row>
    <row r="397" spans="1:3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</row>
    <row r="398" spans="1:3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</row>
    <row r="399" spans="1:3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</row>
    <row r="400" spans="1:3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</row>
    <row r="401" spans="1:3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</row>
    <row r="402" spans="1:35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</row>
    <row r="403" spans="1:3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</row>
    <row r="404" spans="1:3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</row>
    <row r="405" spans="1:3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</row>
    <row r="406" spans="1:3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</row>
    <row r="407" spans="1:3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</row>
    <row r="408" spans="1:35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</row>
    <row r="409" spans="1:35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</row>
    <row r="410" spans="1:3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</row>
    <row r="411" spans="1:3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</row>
    <row r="412" spans="1:35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</row>
    <row r="413" spans="1:3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</row>
    <row r="414" spans="1:3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</row>
    <row r="415" spans="1:3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</row>
    <row r="416" spans="1:3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</row>
    <row r="417" spans="1:35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</row>
    <row r="418" spans="1:35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</row>
    <row r="419" spans="1:3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</row>
    <row r="420" spans="1:3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</row>
    <row r="421" spans="1:3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</row>
    <row r="422" spans="1:3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</row>
    <row r="423" spans="1:3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</row>
    <row r="424" spans="1:3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</row>
    <row r="425" spans="1:3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</row>
    <row r="426" spans="1:3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</row>
    <row r="427" spans="1:3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</row>
    <row r="428" spans="1:3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</row>
    <row r="429" spans="1:3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</row>
    <row r="430" spans="1:3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</row>
    <row r="431" spans="1:3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</row>
    <row r="432" spans="1:3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</row>
    <row r="433" spans="1:3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</row>
    <row r="434" spans="1:3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</row>
    <row r="435" spans="1:3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</row>
    <row r="436" spans="1:3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</row>
    <row r="437" spans="1:3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</row>
    <row r="438" spans="1:3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</row>
    <row r="439" spans="1:3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</row>
    <row r="440" spans="1:3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</row>
    <row r="441" spans="1:3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</row>
    <row r="442" spans="1:3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</row>
    <row r="443" spans="1:3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</row>
    <row r="444" spans="1:3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</row>
    <row r="445" spans="1:3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</row>
    <row r="446" spans="1:3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</row>
    <row r="447" spans="1:3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</row>
    <row r="448" spans="1:3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</row>
    <row r="449" spans="1:3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</row>
    <row r="450" spans="1:3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</row>
    <row r="451" spans="1:3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</row>
    <row r="452" spans="1:3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</row>
    <row r="453" spans="1:3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</row>
    <row r="454" spans="1:3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</row>
    <row r="455" spans="1:3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</row>
    <row r="456" spans="1:3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</row>
    <row r="457" spans="1:3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</row>
    <row r="458" spans="1:3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</row>
    <row r="459" spans="1:3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</row>
    <row r="460" spans="1:3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</row>
    <row r="461" spans="1:3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</row>
    <row r="462" spans="1:3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</row>
    <row r="463" spans="1:3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</row>
    <row r="464" spans="1:3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</row>
    <row r="465" spans="1:3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</row>
    <row r="466" spans="1:3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</row>
    <row r="467" spans="1:3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</row>
    <row r="468" spans="1:3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</row>
    <row r="469" spans="1:3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</row>
    <row r="470" spans="1:3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</row>
    <row r="471" spans="1:3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</row>
    <row r="472" spans="1:3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</row>
    <row r="473" spans="1:3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</row>
    <row r="474" spans="1:3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</row>
    <row r="475" spans="1:3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</row>
    <row r="476" spans="1:3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</row>
    <row r="477" spans="1:3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</row>
    <row r="478" spans="1:3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</row>
    <row r="479" spans="1:3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</row>
    <row r="480" spans="1:3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</row>
    <row r="481" spans="1:3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</row>
    <row r="482" spans="1:3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</row>
    <row r="483" spans="1:3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</row>
    <row r="484" spans="1:3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</row>
    <row r="485" spans="1:3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</row>
    <row r="486" spans="1:3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</row>
    <row r="487" spans="1:3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</row>
    <row r="488" spans="1:3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</row>
    <row r="489" spans="1:3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</row>
    <row r="490" spans="1:3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</row>
    <row r="491" spans="1:3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</row>
    <row r="492" spans="1:3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</row>
    <row r="493" spans="1:3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</row>
    <row r="494" spans="1:3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</row>
    <row r="495" spans="1:3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</row>
    <row r="496" spans="1:3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</row>
    <row r="497" spans="1:3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</row>
    <row r="498" spans="1:3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</row>
    <row r="499" spans="1:3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</row>
    <row r="500" spans="1:3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</row>
    <row r="501" spans="1:3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</row>
    <row r="502" spans="1:3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</row>
    <row r="503" spans="1:3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</row>
    <row r="504" spans="1:3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</row>
    <row r="505" spans="1:3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</row>
    <row r="506" spans="1:3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</row>
    <row r="507" spans="1:3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</row>
    <row r="508" spans="1:3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</row>
    <row r="509" spans="1:3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</row>
    <row r="510" spans="1:3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</row>
    <row r="511" spans="1:3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</row>
    <row r="512" spans="1:3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</row>
    <row r="513" spans="1:3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</row>
    <row r="514" spans="1:3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</row>
    <row r="515" spans="1:3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</row>
    <row r="516" spans="1:3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</row>
    <row r="517" spans="1:3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</row>
    <row r="518" spans="1:3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</row>
    <row r="519" spans="1:3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</row>
    <row r="520" spans="1:3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</row>
    <row r="521" spans="1:3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</row>
    <row r="522" spans="1:3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</row>
    <row r="523" spans="1:3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</row>
    <row r="524" spans="1:3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</row>
    <row r="525" spans="1:3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</row>
    <row r="526" spans="1:3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</row>
    <row r="527" spans="1:3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</row>
    <row r="528" spans="1:3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</row>
    <row r="529" spans="1:3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</row>
    <row r="530" spans="1:3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</row>
    <row r="531" spans="1:3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</row>
    <row r="532" spans="1:3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</row>
    <row r="533" spans="1:3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</row>
    <row r="534" spans="1:3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</row>
    <row r="535" spans="1:3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</row>
    <row r="536" spans="1:3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</row>
    <row r="537" spans="1:3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</row>
    <row r="538" spans="1:3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</row>
    <row r="539" spans="1:3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</row>
    <row r="540" spans="1:3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</row>
    <row r="541" spans="1:3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</row>
    <row r="542" spans="1:3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</row>
    <row r="543" spans="1:3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</row>
    <row r="544" spans="1:3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</row>
    <row r="545" spans="1:3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</row>
    <row r="546" spans="1:3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</row>
    <row r="547" spans="1:3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</row>
    <row r="548" spans="1:3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</row>
    <row r="549" spans="1:3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</row>
    <row r="550" spans="1:3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</row>
    <row r="551" spans="1:3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</row>
    <row r="552" spans="1:3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</row>
    <row r="553" spans="1:3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</row>
    <row r="554" spans="1:3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</row>
    <row r="555" spans="1:3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</row>
    <row r="556" spans="1:3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</row>
    <row r="557" spans="1:3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</row>
    <row r="558" spans="1:3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</row>
    <row r="559" spans="1:3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</row>
    <row r="560" spans="1:3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</row>
    <row r="561" spans="1:3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</row>
    <row r="562" spans="1:3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</row>
    <row r="563" spans="1:3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</row>
    <row r="564" spans="1:3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</row>
    <row r="565" spans="1:3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</row>
    <row r="566" spans="1:3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</row>
    <row r="567" spans="1:3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</row>
    <row r="568" spans="1:3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</row>
    <row r="569" spans="1:3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</row>
    <row r="570" spans="1:3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</row>
    <row r="571" spans="1:3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</row>
    <row r="572" spans="1:3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</row>
    <row r="573" spans="1:3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</row>
    <row r="574" spans="1:3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</row>
    <row r="575" spans="1:3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</row>
    <row r="576" spans="1:3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</row>
    <row r="577" spans="1:3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</row>
    <row r="578" spans="1:3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</row>
    <row r="579" spans="1:3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</row>
    <row r="580" spans="1:3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</row>
    <row r="581" spans="1:3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</row>
    <row r="582" spans="1:3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</row>
    <row r="583" spans="1:3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</row>
    <row r="584" spans="1:3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</row>
    <row r="585" spans="1:3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</row>
    <row r="586" spans="1:3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</row>
    <row r="587" spans="1:3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</row>
    <row r="588" spans="1:3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</row>
    <row r="589" spans="1:3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</row>
    <row r="590" spans="1:3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</row>
    <row r="591" spans="1:3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</row>
    <row r="592" spans="1:3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</row>
    <row r="593" spans="1:3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</row>
    <row r="594" spans="1:3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</row>
    <row r="595" spans="1:3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</row>
    <row r="596" spans="1:3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</row>
    <row r="597" spans="1:3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</row>
    <row r="598" spans="1:3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</row>
    <row r="599" spans="1:3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</row>
    <row r="600" spans="1:3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</row>
    <row r="601" spans="1:3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</row>
    <row r="602" spans="1:3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</row>
    <row r="603" spans="1:3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</row>
    <row r="604" spans="1:3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</row>
    <row r="605" spans="1:3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</row>
    <row r="606" spans="1:3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</row>
    <row r="607" spans="1:3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</row>
    <row r="608" spans="1:3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</row>
    <row r="609" spans="1:3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</row>
    <row r="610" spans="1:3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</row>
    <row r="611" spans="1:3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</row>
    <row r="612" spans="1:3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</row>
    <row r="613" spans="1:3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</row>
    <row r="614" spans="1:3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</row>
    <row r="615" spans="1:3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</row>
    <row r="616" spans="1:3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</row>
    <row r="617" spans="1:3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</row>
    <row r="618" spans="1:3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</row>
    <row r="619" spans="1:3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</row>
    <row r="620" spans="1:3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</row>
    <row r="621" spans="1:3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</row>
    <row r="622" spans="1:3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</row>
    <row r="623" spans="1:3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</row>
    <row r="624" spans="1:3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</row>
    <row r="625" spans="1:3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</row>
    <row r="626" spans="1:3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</row>
    <row r="627" spans="1:3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</row>
    <row r="628" spans="1:3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</row>
    <row r="629" spans="1:3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</row>
    <row r="630" spans="1:3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</row>
    <row r="631" spans="1:3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</row>
    <row r="632" spans="1:3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</row>
    <row r="633" spans="1:3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</row>
    <row r="634" spans="1:3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</row>
    <row r="635" spans="1:3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</row>
    <row r="636" spans="1:3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</row>
    <row r="637" spans="1:3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</row>
    <row r="638" spans="1:3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</row>
    <row r="639" spans="1:3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</row>
    <row r="640" spans="1:3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</row>
    <row r="641" spans="1:3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</row>
    <row r="642" spans="1:3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</row>
    <row r="643" spans="1:3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</row>
    <row r="644" spans="1:3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</row>
    <row r="645" spans="1:3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</row>
    <row r="646" spans="1:3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</row>
    <row r="647" spans="1:3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</row>
    <row r="648" spans="1:3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</row>
    <row r="649" spans="1:3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</row>
    <row r="650" spans="1:3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</row>
    <row r="651" spans="1:3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</row>
    <row r="652" spans="1:3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</row>
    <row r="653" spans="1:3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</row>
    <row r="654" spans="1:3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</row>
    <row r="655" spans="1:3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</row>
    <row r="656" spans="1:3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</row>
    <row r="657" spans="1:3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</row>
    <row r="658" spans="1:3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</row>
    <row r="659" spans="1:3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</row>
    <row r="660" spans="1:3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</row>
    <row r="661" spans="1:3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</row>
    <row r="662" spans="1:3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</row>
    <row r="663" spans="1:3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</row>
    <row r="664" spans="1:3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</row>
    <row r="665" spans="1:3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</row>
    <row r="666" spans="1:3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</row>
    <row r="667" spans="1:3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</row>
    <row r="668" spans="1:3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</row>
    <row r="669" spans="1:3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</row>
    <row r="670" spans="1:3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</row>
    <row r="671" spans="1:3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</row>
    <row r="672" spans="1:3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</row>
    <row r="673" spans="1:3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</row>
    <row r="674" spans="1:3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</row>
    <row r="675" spans="1:3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</row>
    <row r="676" spans="1:3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</row>
    <row r="677" spans="1:3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</row>
    <row r="678" spans="1:3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</row>
    <row r="679" spans="1:3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</row>
    <row r="680" spans="1:3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</row>
    <row r="681" spans="1:3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</row>
    <row r="682" spans="1:3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</row>
    <row r="683" spans="1:3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</row>
    <row r="684" spans="1:3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</row>
    <row r="685" spans="1:3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</row>
    <row r="686" spans="1:3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</row>
    <row r="687" spans="1:3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</row>
    <row r="688" spans="1:3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</row>
    <row r="689" spans="1:3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</row>
    <row r="690" spans="1:3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</row>
    <row r="691" spans="1:3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</row>
    <row r="692" spans="1:3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</row>
    <row r="693" spans="1:3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</row>
    <row r="694" spans="1:3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</row>
    <row r="695" spans="1:3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</row>
    <row r="696" spans="1:3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</row>
    <row r="697" spans="1:3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</row>
    <row r="698" spans="1:3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</row>
    <row r="699" spans="1:3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</row>
    <row r="700" spans="1:3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</row>
    <row r="701" spans="1:3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</row>
    <row r="702" spans="1:3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</row>
    <row r="703" spans="1:3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</row>
    <row r="704" spans="1:3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</row>
    <row r="705" spans="1:3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</row>
    <row r="706" spans="1:3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</row>
    <row r="707" spans="1:3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</row>
    <row r="708" spans="1:3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</row>
    <row r="709" spans="1:3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</row>
    <row r="710" spans="1:3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</row>
    <row r="711" spans="1:3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</row>
    <row r="712" spans="1:3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</row>
    <row r="713" spans="1:3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</row>
    <row r="714" spans="1:3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</row>
    <row r="715" spans="1:3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</row>
    <row r="716" spans="1:3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</row>
    <row r="717" spans="1:3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</row>
    <row r="718" spans="1:3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</row>
    <row r="719" spans="1:3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</row>
    <row r="720" spans="1:3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</row>
    <row r="721" spans="1:3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</row>
    <row r="722" spans="1:3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</row>
    <row r="723" spans="1:3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</row>
    <row r="724" spans="1:3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</row>
    <row r="725" spans="1:3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</row>
    <row r="726" spans="1:3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</row>
    <row r="727" spans="1:3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</row>
    <row r="728" spans="1:3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</row>
    <row r="729" spans="1:3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</row>
    <row r="730" spans="1:3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</row>
    <row r="731" spans="1:3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</row>
    <row r="732" spans="1:3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</row>
    <row r="733" spans="1:3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</row>
    <row r="734" spans="1:3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</row>
    <row r="735" spans="1:3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</row>
    <row r="736" spans="1:3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</row>
    <row r="737" spans="1:3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</row>
    <row r="738" spans="1:3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</row>
    <row r="739" spans="1:3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</row>
    <row r="740" spans="1:3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</row>
    <row r="741" spans="1:3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</row>
    <row r="742" spans="1:3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</row>
    <row r="743" spans="1:3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</row>
    <row r="744" spans="1:3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</row>
    <row r="745" spans="1:3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</row>
    <row r="746" spans="1:3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</row>
    <row r="747" spans="1:3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</row>
    <row r="748" spans="1:3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</row>
    <row r="749" spans="1:3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</row>
    <row r="750" spans="1:3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</row>
    <row r="751" spans="1:3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</row>
    <row r="752" spans="1:3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</row>
    <row r="753" spans="1:3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</row>
    <row r="754" spans="1:3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</row>
    <row r="755" spans="1:3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</row>
    <row r="756" spans="1:3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</row>
    <row r="757" spans="1:3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</row>
    <row r="758" spans="1:3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</row>
    <row r="759" spans="1:3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</row>
    <row r="760" spans="1:3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</row>
    <row r="761" spans="1:3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</row>
    <row r="762" spans="1:3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</row>
    <row r="763" spans="1:3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</row>
    <row r="764" spans="1:3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</row>
    <row r="765" spans="1:3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</row>
    <row r="766" spans="1:3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</row>
    <row r="767" spans="1:3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</row>
    <row r="768" spans="1:3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</row>
    <row r="769" spans="1:3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</row>
    <row r="770" spans="1:3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</row>
    <row r="771" spans="1:3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</row>
    <row r="772" spans="1:3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</row>
    <row r="773" spans="1:3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</row>
    <row r="774" spans="1:3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</row>
    <row r="775" spans="1:3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</row>
    <row r="776" spans="1:3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</row>
    <row r="777" spans="1:3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</row>
    <row r="778" spans="1:3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</row>
    <row r="779" spans="1:3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</row>
    <row r="780" spans="1:3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</row>
    <row r="781" spans="1:3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</row>
    <row r="782" spans="1:3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</row>
    <row r="783" spans="1:3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</row>
    <row r="784" spans="1:3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</row>
    <row r="785" spans="1:3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</row>
    <row r="786" spans="1:3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</row>
    <row r="787" spans="1:3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</row>
    <row r="788" spans="1:3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</row>
    <row r="789" spans="1:3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</row>
    <row r="790" spans="1:3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</row>
    <row r="791" spans="1:3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</row>
    <row r="792" spans="1:3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</row>
    <row r="793" spans="1:3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</row>
    <row r="794" spans="1:3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</row>
    <row r="795" spans="1:3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</row>
    <row r="796" spans="1:3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</row>
    <row r="797" spans="1:3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</row>
    <row r="798" spans="1:3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</row>
    <row r="799" spans="1:3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</row>
    <row r="800" spans="1:3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</row>
    <row r="801" spans="1:3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</row>
    <row r="802" spans="1:3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</row>
    <row r="803" spans="1:3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</row>
    <row r="804" spans="1:3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</row>
    <row r="805" spans="1:3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</row>
    <row r="806" spans="1:3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</row>
    <row r="807" spans="1:3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</row>
    <row r="808" spans="1:3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</row>
    <row r="809" spans="1:3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</row>
    <row r="810" spans="1:3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</row>
    <row r="811" spans="1:3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</row>
    <row r="812" spans="1:3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</row>
    <row r="813" spans="1:3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</row>
    <row r="814" spans="1:3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</row>
    <row r="815" spans="1:3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</row>
    <row r="816" spans="1:3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</row>
    <row r="817" spans="1:3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</row>
    <row r="818" spans="1:3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</row>
    <row r="819" spans="1:3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</row>
    <row r="820" spans="1:3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</row>
    <row r="821" spans="1:3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</row>
    <row r="822" spans="1:3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</row>
    <row r="823" spans="1:3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</row>
    <row r="824" spans="1:3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</row>
    <row r="825" spans="1:3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</row>
    <row r="826" spans="1:3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</row>
    <row r="827" spans="1:3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</row>
    <row r="828" spans="1:3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</row>
    <row r="829" spans="1:3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</row>
    <row r="830" spans="1:3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</row>
    <row r="831" spans="1:3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</row>
    <row r="832" spans="1:3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</row>
    <row r="833" spans="1:3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</row>
    <row r="834" spans="1:3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</row>
    <row r="835" spans="1:3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</row>
    <row r="836" spans="1:3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</row>
    <row r="837" spans="1:3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</row>
    <row r="838" spans="1:3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</row>
    <row r="839" spans="1:3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</row>
    <row r="840" spans="1:3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</row>
    <row r="841" spans="1:3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</row>
    <row r="842" spans="1:3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</row>
    <row r="843" spans="1:3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</row>
    <row r="844" spans="1:3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</row>
    <row r="845" spans="1:3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</row>
    <row r="846" spans="1:3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</row>
    <row r="847" spans="1:3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</row>
    <row r="848" spans="1:3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</row>
    <row r="849" spans="1:3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</row>
    <row r="850" spans="1:3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</row>
    <row r="851" spans="1:3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</row>
    <row r="852" spans="1:3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</row>
    <row r="853" spans="1:3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</row>
    <row r="854" spans="1:3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</row>
    <row r="855" spans="1:3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</row>
    <row r="856" spans="1:3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</row>
    <row r="857" spans="1:3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</row>
    <row r="858" spans="1:3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</row>
    <row r="859" spans="1:3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</row>
    <row r="860" spans="1:3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</row>
    <row r="861" spans="1:3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</row>
    <row r="862" spans="1:3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</row>
    <row r="863" spans="1:3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</row>
    <row r="864" spans="1:3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</row>
    <row r="865" spans="1:3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</row>
    <row r="866" spans="1:3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</row>
    <row r="867" spans="1:3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</row>
    <row r="868" spans="1:3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</row>
    <row r="869" spans="1:3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</row>
    <row r="870" spans="1:3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</row>
    <row r="871" spans="1:3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</row>
    <row r="872" spans="1:3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</row>
    <row r="873" spans="1:3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</row>
    <row r="874" spans="1:3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</row>
    <row r="875" spans="1:3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</row>
    <row r="876" spans="1:3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</row>
    <row r="877" spans="1:3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</row>
    <row r="878" spans="1:3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</row>
    <row r="879" spans="1:3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</row>
    <row r="880" spans="1:3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</row>
    <row r="881" spans="1:3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</row>
    <row r="882" spans="1:3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</row>
    <row r="883" spans="1:3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</row>
    <row r="884" spans="1:3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</row>
    <row r="885" spans="1:3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</row>
    <row r="886" spans="1:3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</row>
    <row r="887" spans="1:3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</row>
    <row r="888" spans="1:3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</row>
    <row r="889" spans="1:3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</row>
    <row r="890" spans="1:3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</row>
    <row r="891" spans="1:3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</row>
    <row r="892" spans="1:3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</row>
    <row r="893" spans="1:3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</row>
    <row r="894" spans="1:3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</row>
    <row r="895" spans="1:3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</row>
    <row r="896" spans="1:3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</row>
    <row r="897" spans="1:3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</row>
    <row r="898" spans="1:3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</row>
    <row r="899" spans="1:3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</row>
    <row r="900" spans="1:3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</row>
    <row r="901" spans="1:3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</row>
    <row r="902" spans="1:3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</row>
    <row r="903" spans="1:3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</row>
    <row r="904" spans="1:3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</row>
    <row r="905" spans="1:3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</row>
    <row r="906" spans="1:3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</row>
    <row r="907" spans="1:3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</row>
    <row r="908" spans="1:3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</row>
    <row r="909" spans="1:3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</row>
    <row r="910" spans="1:3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</row>
    <row r="911" spans="1:3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</row>
    <row r="912" spans="1:3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</row>
    <row r="913" spans="1:3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</row>
    <row r="914" spans="1:3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</row>
    <row r="915" spans="1:3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</row>
    <row r="916" spans="1:3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</row>
    <row r="917" spans="1:3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</row>
    <row r="918" spans="1:3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</row>
    <row r="919" spans="1:3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</row>
    <row r="920" spans="1:3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</row>
    <row r="921" spans="1:3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</row>
    <row r="922" spans="1:3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</row>
    <row r="923" spans="1:3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</row>
    <row r="924" spans="1:3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</row>
    <row r="925" spans="1:3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</row>
    <row r="926" spans="1:3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</row>
    <row r="927" spans="1:3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</row>
    <row r="928" spans="1:3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</row>
    <row r="929" spans="1:3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</row>
    <row r="930" spans="1:3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</row>
    <row r="931" spans="1:3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</row>
    <row r="932" spans="1:3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</row>
    <row r="933" spans="1:3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</row>
    <row r="934" spans="1:3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</row>
    <row r="935" spans="1:3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</row>
    <row r="936" spans="1:3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</row>
    <row r="937" spans="1:3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</row>
    <row r="938" spans="1:3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</row>
    <row r="939" spans="1:3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</row>
    <row r="940" spans="1:3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</row>
    <row r="941" spans="1:3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</row>
    <row r="942" spans="1:3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</row>
    <row r="943" spans="1:3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</row>
    <row r="944" spans="1:3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</row>
    <row r="945" spans="1:3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</row>
    <row r="946" spans="1:3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</row>
    <row r="947" spans="1:3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</row>
    <row r="948" spans="1:3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</row>
    <row r="949" spans="1:3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</row>
  </sheetData>
  <phoneticPr fontId="9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AH1448"/>
  <sheetViews>
    <sheetView workbookViewId="0">
      <selection activeCell="A40" sqref="A40"/>
    </sheetView>
  </sheetViews>
  <sheetFormatPr defaultRowHeight="12.75"/>
  <cols>
    <col min="1" max="1" width="16.42578125" customWidth="1"/>
    <col min="2" max="2" width="4.140625" style="16" customWidth="1"/>
    <col min="3" max="3" width="13.5703125" style="24" customWidth="1"/>
    <col min="4" max="4" width="11.85546875" style="24" customWidth="1"/>
    <col min="5" max="5" width="11.42578125" customWidth="1"/>
    <col min="6" max="6" width="15.85546875" customWidth="1"/>
    <col min="8" max="14" width="8.42578125" customWidth="1"/>
    <col min="16" max="16" width="10.7109375" customWidth="1"/>
    <col min="17" max="17" width="8.42578125" customWidth="1"/>
    <col min="19" max="19" width="11.140625" customWidth="1"/>
    <col min="20" max="20" width="12.42578125" bestFit="1" customWidth="1"/>
  </cols>
  <sheetData>
    <row r="1" spans="1:23" ht="21" thickBot="1">
      <c r="A1" s="14" t="s">
        <v>108</v>
      </c>
      <c r="V1" s="27" t="s">
        <v>20</v>
      </c>
      <c r="W1" s="115" t="s">
        <v>86</v>
      </c>
    </row>
    <row r="2" spans="1:23">
      <c r="A2" t="s">
        <v>47</v>
      </c>
      <c r="B2" s="24" t="s">
        <v>9</v>
      </c>
      <c r="D2" s="175" t="s">
        <v>913</v>
      </c>
      <c r="E2" s="176"/>
      <c r="F2" s="176"/>
      <c r="V2" s="15">
        <v>6000</v>
      </c>
      <c r="W2" s="29">
        <f t="shared" ref="W2:W19" si="0">+$D$11+$D$12*V2+$D$13*V2^2</f>
        <v>-3.8081165496856575E-3</v>
      </c>
    </row>
    <row r="3" spans="1:23" ht="13.5" thickBot="1">
      <c r="C3" s="18" t="s">
        <v>94</v>
      </c>
      <c r="V3" s="15">
        <v>8000</v>
      </c>
      <c r="W3" s="29">
        <f t="shared" si="0"/>
        <v>-1.1274664892519074E-2</v>
      </c>
    </row>
    <row r="4" spans="1:23" ht="14.25" thickTop="1" thickBot="1">
      <c r="A4" s="15" t="s">
        <v>48</v>
      </c>
      <c r="C4" s="42">
        <v>41577.296999999999</v>
      </c>
      <c r="D4" s="43">
        <v>0.46279589999999998</v>
      </c>
      <c r="V4" s="15">
        <v>10000</v>
      </c>
      <c r="W4" s="29">
        <f t="shared" si="0"/>
        <v>-1.9129225411598425E-2</v>
      </c>
    </row>
    <row r="5" spans="1:23" ht="13.5" thickTop="1">
      <c r="A5" s="110" t="s">
        <v>228</v>
      </c>
      <c r="B5" s="58"/>
      <c r="C5" s="111">
        <v>8</v>
      </c>
      <c r="D5" s="58" t="s">
        <v>229</v>
      </c>
      <c r="V5" s="15">
        <v>12000</v>
      </c>
      <c r="W5" s="29">
        <f t="shared" si="0"/>
        <v>-2.7371798106923709E-2</v>
      </c>
    </row>
    <row r="6" spans="1:23">
      <c r="A6" s="15" t="s">
        <v>49</v>
      </c>
      <c r="V6" s="15">
        <v>14000</v>
      </c>
      <c r="W6" s="29">
        <f t="shared" si="0"/>
        <v>-3.6002382978494916E-2</v>
      </c>
    </row>
    <row r="7" spans="1:23">
      <c r="A7" t="s">
        <v>10</v>
      </c>
      <c r="C7" s="24">
        <v>41577.296999999999</v>
      </c>
      <c r="V7" s="15">
        <v>16000</v>
      </c>
      <c r="W7" s="29">
        <f t="shared" si="0"/>
        <v>-4.5020980026312059E-2</v>
      </c>
    </row>
    <row r="8" spans="1:23">
      <c r="A8" t="s">
        <v>11</v>
      </c>
      <c r="C8" s="24">
        <v>0.46279589999999998</v>
      </c>
      <c r="V8" s="15">
        <v>18000</v>
      </c>
      <c r="W8" s="29">
        <f t="shared" si="0"/>
        <v>-5.4427589250375143E-2</v>
      </c>
    </row>
    <row r="9" spans="1:23">
      <c r="A9" s="25" t="s">
        <v>230</v>
      </c>
      <c r="B9" s="25"/>
      <c r="C9" s="25">
        <v>150</v>
      </c>
      <c r="D9" s="25" t="str">
        <f>"F"&amp;C9</f>
        <v>F150</v>
      </c>
      <c r="E9" s="25" t="str">
        <f>"G"&amp;C9</f>
        <v>G150</v>
      </c>
      <c r="H9">
        <f ca="1">D13/D18^2</f>
        <v>-2.2644961357959621E-10</v>
      </c>
      <c r="V9" s="15">
        <v>20000</v>
      </c>
      <c r="W9" s="29">
        <f t="shared" si="0"/>
        <v>-6.4222210650684147E-2</v>
      </c>
    </row>
    <row r="10" spans="1:23" ht="13.5" thickBot="1">
      <c r="C10" s="27" t="s">
        <v>55</v>
      </c>
      <c r="D10" s="27" t="s">
        <v>56</v>
      </c>
      <c r="V10" s="15">
        <v>22000</v>
      </c>
      <c r="W10" s="29">
        <f t="shared" si="0"/>
        <v>-7.4404844227239086E-2</v>
      </c>
    </row>
    <row r="11" spans="1:23" ht="13.5" thickTop="1">
      <c r="A11" t="s">
        <v>50</v>
      </c>
      <c r="C11" s="24">
        <f ca="1">INTERCEPT(INDIRECT(E9):G810,INDIRECT(D9):F810)</f>
        <v>-5.3052234917093197E-2</v>
      </c>
      <c r="D11" s="24">
        <f>E11*F11</f>
        <v>1.6263455421339012E-2</v>
      </c>
      <c r="E11" s="7">
        <v>1.6263455421339012E-2</v>
      </c>
      <c r="F11" s="2">
        <v>1</v>
      </c>
      <c r="S11">
        <v>1.4312669051906785E-2</v>
      </c>
      <c r="V11" s="15">
        <v>24000</v>
      </c>
      <c r="W11" s="29">
        <f t="shared" si="0"/>
        <v>-8.4975489980039953E-2</v>
      </c>
    </row>
    <row r="12" spans="1:23">
      <c r="A12" t="s">
        <v>51</v>
      </c>
      <c r="C12" s="24">
        <f ca="1">SLOPE(INDIRECT(E9):G810,INDIRECT(D9):F810)</f>
        <v>2.5457535277376763E-6</v>
      </c>
      <c r="D12" s="24">
        <f>E12*F12</f>
        <v>-3.0542528629863297E-6</v>
      </c>
      <c r="E12" s="8">
        <v>-3.0542528629863296E-2</v>
      </c>
      <c r="F12" s="2">
        <v>1E-4</v>
      </c>
      <c r="S12">
        <v>-2.7017627958130477E-2</v>
      </c>
      <c r="V12" s="15">
        <v>26000</v>
      </c>
      <c r="W12" s="29">
        <f t="shared" si="0"/>
        <v>-9.5934147909086748E-2</v>
      </c>
    </row>
    <row r="13" spans="1:23" ht="13.5" thickBot="1">
      <c r="A13" t="s">
        <v>52</v>
      </c>
      <c r="D13" s="24">
        <f>E13*F13</f>
        <v>-4.8501522030741412E-11</v>
      </c>
      <c r="E13" s="9">
        <v>-4.8501522030741408E-3</v>
      </c>
      <c r="F13" s="2">
        <v>1E-8</v>
      </c>
      <c r="S13">
        <v>-5.9063690309507887E-3</v>
      </c>
      <c r="V13" s="15">
        <v>28000</v>
      </c>
      <c r="W13" s="29">
        <f t="shared" si="0"/>
        <v>-0.10728081801437947</v>
      </c>
    </row>
    <row r="14" spans="1:23" ht="13.5" thickTop="1">
      <c r="A14" t="s">
        <v>12</v>
      </c>
      <c r="E14">
        <f>SUM(T21:T874)</f>
        <v>2.463702540379324</v>
      </c>
      <c r="S14">
        <v>4.9646922744247634E-4</v>
      </c>
      <c r="V14" s="15">
        <v>30000</v>
      </c>
      <c r="W14" s="29">
        <f t="shared" si="0"/>
        <v>-0.11901550029591815</v>
      </c>
    </row>
    <row r="15" spans="1:23">
      <c r="A15" s="4" t="s">
        <v>53</v>
      </c>
      <c r="B15"/>
      <c r="C15" s="45">
        <f ca="1">(C7+C11)+(C8+C12)*INT(MAX(F21:F3419))</f>
        <v>57699.290604034977</v>
      </c>
      <c r="D15" s="45">
        <f>+C7+INT(MAX(F21:F1474))*C8+D11+D12*INT(MAX(F21:F3909))+D13*INT(MAX(F21:F3936)^2)</f>
        <v>57699.105977341576</v>
      </c>
      <c r="E15" s="112" t="s">
        <v>231</v>
      </c>
      <c r="F15" s="111">
        <v>1</v>
      </c>
      <c r="V15" s="15">
        <v>32000</v>
      </c>
      <c r="W15" s="29">
        <f t="shared" si="0"/>
        <v>-0.13113819475370272</v>
      </c>
    </row>
    <row r="16" spans="1:23">
      <c r="A16" s="15" t="s">
        <v>13</v>
      </c>
      <c r="B16"/>
      <c r="C16" s="46">
        <f ca="1">+C8+C12</f>
        <v>0.46279844575352774</v>
      </c>
      <c r="D16" s="45">
        <f>+C8+D12+2*D13*MAX(F21:F140)</f>
        <v>0.46278960880405817</v>
      </c>
      <c r="E16" s="112" t="s">
        <v>232</v>
      </c>
      <c r="F16" s="113">
        <f ca="1">NOW()+15018.5+$C$5/24</f>
        <v>60318.522362384261</v>
      </c>
      <c r="V16" s="15">
        <v>34000</v>
      </c>
      <c r="W16" s="29">
        <f t="shared" si="0"/>
        <v>-0.14364890138773329</v>
      </c>
    </row>
    <row r="17" spans="1:23" ht="13.5" thickBot="1">
      <c r="A17" s="26" t="s">
        <v>109</v>
      </c>
      <c r="B17"/>
      <c r="C17" s="24">
        <f>COUNT(C21:C2077)</f>
        <v>238</v>
      </c>
      <c r="E17" s="112" t="s">
        <v>233</v>
      </c>
      <c r="F17" s="113">
        <f ca="1">ROUND(2*(F16-$C$7)/$C$8,0)/2+F15</f>
        <v>40496.5</v>
      </c>
      <c r="V17" s="15">
        <v>36000</v>
      </c>
      <c r="W17" s="29">
        <f t="shared" si="0"/>
        <v>-0.15654762019800972</v>
      </c>
    </row>
    <row r="18" spans="1:23" ht="14.25" thickTop="1" thickBot="1">
      <c r="A18" s="15" t="s">
        <v>236</v>
      </c>
      <c r="B18"/>
      <c r="C18" s="38">
        <f ca="1">+C15</f>
        <v>57699.290604034977</v>
      </c>
      <c r="D18" s="39">
        <f ca="1">C16</f>
        <v>0.46279844575352774</v>
      </c>
      <c r="E18" s="112" t="s">
        <v>234</v>
      </c>
      <c r="F18" s="6">
        <f ca="1">ROUND(2*(F16-$C$15)/$C$16,0)/2+F15</f>
        <v>5660.5</v>
      </c>
      <c r="V18" s="15">
        <v>38000</v>
      </c>
      <c r="W18" s="29">
        <f t="shared" si="0"/>
        <v>-0.16983435118453211</v>
      </c>
    </row>
    <row r="19" spans="1:23" ht="13.5" thickBot="1">
      <c r="A19" s="15" t="s">
        <v>237</v>
      </c>
      <c r="B19"/>
      <c r="C19" s="40">
        <f>+D15</f>
        <v>57699.105977341576</v>
      </c>
      <c r="D19" s="41">
        <f>+D16</f>
        <v>0.46278960880405817</v>
      </c>
      <c r="E19" s="112" t="s">
        <v>235</v>
      </c>
      <c r="F19" s="114">
        <f ca="1">+$C$15+$C$16*F18-15018.5-$C$5/24</f>
        <v>45300.127872889483</v>
      </c>
      <c r="G19" t="s">
        <v>14</v>
      </c>
      <c r="V19" s="15">
        <v>40000</v>
      </c>
      <c r="W19" s="29">
        <f t="shared" si="0"/>
        <v>-0.18350909434730042</v>
      </c>
    </row>
    <row r="20" spans="1:23" ht="13.5" thickBot="1">
      <c r="A20" s="12" t="s">
        <v>15</v>
      </c>
      <c r="B20" s="12" t="s">
        <v>16</v>
      </c>
      <c r="C20" s="47" t="s">
        <v>17</v>
      </c>
      <c r="D20" s="47" t="s">
        <v>18</v>
      </c>
      <c r="E20" s="12" t="s">
        <v>19</v>
      </c>
      <c r="F20" s="12" t="s">
        <v>20</v>
      </c>
      <c r="G20" s="12" t="s">
        <v>21</v>
      </c>
      <c r="H20" s="13" t="s">
        <v>197</v>
      </c>
      <c r="I20" s="13" t="s">
        <v>246</v>
      </c>
      <c r="J20" s="13" t="s">
        <v>315</v>
      </c>
      <c r="K20" s="13" t="s">
        <v>314</v>
      </c>
      <c r="L20" s="13" t="s">
        <v>905</v>
      </c>
      <c r="M20" s="13" t="s">
        <v>906</v>
      </c>
      <c r="N20" s="13" t="s">
        <v>907</v>
      </c>
      <c r="O20" s="13" t="s">
        <v>86</v>
      </c>
      <c r="P20" s="27" t="s">
        <v>112</v>
      </c>
      <c r="Q20" s="12" t="s">
        <v>25</v>
      </c>
      <c r="R20" s="100" t="s">
        <v>119</v>
      </c>
      <c r="S20" s="85" t="s">
        <v>208</v>
      </c>
      <c r="T20" s="27" t="s">
        <v>209</v>
      </c>
      <c r="U20" s="27" t="s">
        <v>240</v>
      </c>
      <c r="V20" s="116" t="s">
        <v>241</v>
      </c>
    </row>
    <row r="21" spans="1:23" ht="13.5" thickTop="1">
      <c r="A21" s="101" t="s">
        <v>696</v>
      </c>
      <c r="B21" s="161" t="s">
        <v>90</v>
      </c>
      <c r="C21" s="46">
        <v>52157.423799999997</v>
      </c>
      <c r="D21" s="46" t="s">
        <v>246</v>
      </c>
      <c r="E21" s="29">
        <f t="shared" ref="E21:E84" si="1">(C21-C$7)/C$8</f>
        <v>22861.323533765099</v>
      </c>
      <c r="F21" s="15">
        <f>ROUND(2*E21,0)/2</f>
        <v>22861.5</v>
      </c>
      <c r="G21" s="29">
        <f t="shared" ref="G21:G52" si="2">C21-(C$7+F21*C$8)</f>
        <v>-8.166785000503296E-2</v>
      </c>
      <c r="H21" s="29"/>
      <c r="I21" s="29"/>
      <c r="J21" s="29"/>
      <c r="K21">
        <f t="shared" ref="K21:K26" si="3">G21</f>
        <v>-8.166785000503296E-2</v>
      </c>
      <c r="L21" s="29"/>
      <c r="M21" s="29"/>
      <c r="N21" s="29"/>
      <c r="O21" s="29">
        <f t="shared" ref="O21:O84" si="4">+D$11+D$12*F21+D$13*F21^2</f>
        <v>-7.8910578731548275E-2</v>
      </c>
      <c r="P21" s="30">
        <f t="shared" ref="P21:P84" si="5">C21-15018.5</f>
        <v>37138.923799999997</v>
      </c>
      <c r="Q21" s="29">
        <f t="shared" ref="Q21:Q84" si="6">(G21-O21)^2</f>
        <v>7.6025448755838563E-6</v>
      </c>
      <c r="S21" s="32">
        <v>1</v>
      </c>
      <c r="T21" s="29">
        <f t="shared" ref="T21:T26" si="7">+S21*Q21</f>
        <v>7.6025448755838563E-6</v>
      </c>
      <c r="V21" s="29">
        <f t="shared" ref="V21:V26" si="8">G21+R21</f>
        <v>-8.166785000503296E-2</v>
      </c>
    </row>
    <row r="22" spans="1:23">
      <c r="A22" s="101" t="s">
        <v>696</v>
      </c>
      <c r="B22" s="161" t="s">
        <v>90</v>
      </c>
      <c r="C22" s="46">
        <v>52162.514900000002</v>
      </c>
      <c r="D22" s="46" t="s">
        <v>246</v>
      </c>
      <c r="E22" s="29">
        <f t="shared" si="1"/>
        <v>22872.324279450193</v>
      </c>
      <c r="F22" s="15">
        <f>ROUND(2*E22,0)/2</f>
        <v>22872.5</v>
      </c>
      <c r="G22" s="29">
        <f t="shared" si="2"/>
        <v>-8.1322749996616039E-2</v>
      </c>
      <c r="H22" s="29"/>
      <c r="I22" s="29"/>
      <c r="J22" s="29"/>
      <c r="K22">
        <f t="shared" si="3"/>
        <v>-8.1322749996616039E-2</v>
      </c>
      <c r="L22" s="29"/>
      <c r="M22" s="29"/>
      <c r="N22" s="29"/>
      <c r="O22" s="29">
        <f t="shared" si="4"/>
        <v>-7.896857536773523E-2</v>
      </c>
      <c r="P22" s="30">
        <f t="shared" si="5"/>
        <v>37144.014900000002</v>
      </c>
      <c r="Q22" s="29">
        <f t="shared" si="6"/>
        <v>5.5421381832660954E-6</v>
      </c>
      <c r="S22" s="32">
        <v>1</v>
      </c>
      <c r="T22" s="29">
        <f t="shared" si="7"/>
        <v>5.5421381832660954E-6</v>
      </c>
      <c r="V22" s="29">
        <f t="shared" si="8"/>
        <v>-8.1322749996616039E-2</v>
      </c>
    </row>
    <row r="23" spans="1:23">
      <c r="A23" s="101" t="s">
        <v>696</v>
      </c>
      <c r="B23" s="161" t="s">
        <v>89</v>
      </c>
      <c r="C23" s="46">
        <v>52184.496400000004</v>
      </c>
      <c r="D23" s="46" t="s">
        <v>246</v>
      </c>
      <c r="E23" s="29">
        <f t="shared" si="1"/>
        <v>22919.821459092454</v>
      </c>
      <c r="F23" s="15">
        <f>ROUND(2*E23,0)/2</f>
        <v>22920</v>
      </c>
      <c r="G23" s="29">
        <f t="shared" si="2"/>
        <v>-8.262799999647541E-2</v>
      </c>
      <c r="H23" s="29"/>
      <c r="I23" s="29"/>
      <c r="J23" s="29"/>
      <c r="K23">
        <f t="shared" si="3"/>
        <v>-8.262799999647541E-2</v>
      </c>
      <c r="L23" s="29"/>
      <c r="M23" s="29"/>
      <c r="N23" s="29"/>
      <c r="O23" s="29">
        <f t="shared" si="4"/>
        <v>-7.9219150161237734E-2</v>
      </c>
      <c r="P23" s="30">
        <f t="shared" si="5"/>
        <v>37165.996400000004</v>
      </c>
      <c r="Q23" s="29">
        <f t="shared" si="6"/>
        <v>1.1620257199199932E-5</v>
      </c>
      <c r="S23" s="32">
        <v>1</v>
      </c>
      <c r="T23" s="29">
        <f t="shared" si="7"/>
        <v>1.1620257199199932E-5</v>
      </c>
      <c r="V23" s="29">
        <f t="shared" si="8"/>
        <v>-8.262799999647541E-2</v>
      </c>
    </row>
    <row r="24" spans="1:23">
      <c r="A24" s="101" t="s">
        <v>696</v>
      </c>
      <c r="B24" s="161" t="s">
        <v>89</v>
      </c>
      <c r="C24" s="46">
        <v>52185.422899999998</v>
      </c>
      <c r="D24" s="46" t="s">
        <v>246</v>
      </c>
      <c r="E24" s="29">
        <f t="shared" si="1"/>
        <v>22921.823421512592</v>
      </c>
      <c r="F24" s="15">
        <f>ROUND(2*E24,0)/2</f>
        <v>22922</v>
      </c>
      <c r="G24" s="29">
        <f t="shared" si="2"/>
        <v>-8.1719800000428222E-2</v>
      </c>
      <c r="H24" s="29"/>
      <c r="I24" s="29"/>
      <c r="J24" s="29"/>
      <c r="K24">
        <f t="shared" si="3"/>
        <v>-8.1719800000428222E-2</v>
      </c>
      <c r="L24" s="29"/>
      <c r="M24" s="29"/>
      <c r="N24" s="29"/>
      <c r="O24" s="29">
        <f t="shared" si="4"/>
        <v>-7.922970548050956E-2</v>
      </c>
      <c r="P24" s="30">
        <f t="shared" si="5"/>
        <v>37166.922899999998</v>
      </c>
      <c r="Q24" s="29">
        <f t="shared" si="6"/>
        <v>6.2005707181289517E-6</v>
      </c>
      <c r="S24" s="32">
        <v>1</v>
      </c>
      <c r="T24" s="29">
        <f t="shared" si="7"/>
        <v>6.2005707181289517E-6</v>
      </c>
      <c r="V24" s="29">
        <f t="shared" si="8"/>
        <v>-8.1719800000428222E-2</v>
      </c>
    </row>
    <row r="25" spans="1:23">
      <c r="A25" s="101" t="s">
        <v>764</v>
      </c>
      <c r="B25" s="161" t="s">
        <v>89</v>
      </c>
      <c r="C25" s="46">
        <v>54014.835200000001</v>
      </c>
      <c r="D25" s="46" t="s">
        <v>246</v>
      </c>
      <c r="E25" s="29">
        <f t="shared" si="1"/>
        <v>26874.780437769659</v>
      </c>
      <c r="F25" s="15">
        <f>ROUND(2*E25,0)/2</f>
        <v>26875</v>
      </c>
      <c r="G25" s="29">
        <f t="shared" si="2"/>
        <v>-0.10161249999509891</v>
      </c>
      <c r="H25" s="29"/>
      <c r="I25" s="29"/>
      <c r="J25" s="29"/>
      <c r="K25">
        <f t="shared" si="3"/>
        <v>-0.10161249999509891</v>
      </c>
      <c r="L25" s="29"/>
      <c r="M25" s="29"/>
      <c r="N25" s="29"/>
      <c r="O25" s="29">
        <f t="shared" si="4"/>
        <v>-0.10085057239440332</v>
      </c>
      <c r="P25" s="30">
        <f t="shared" si="5"/>
        <v>38996.335200000001</v>
      </c>
      <c r="Q25" s="29">
        <f t="shared" si="6"/>
        <v>5.805336687017536E-7</v>
      </c>
      <c r="S25" s="32">
        <v>1</v>
      </c>
      <c r="T25" s="29">
        <f t="shared" si="7"/>
        <v>5.805336687017536E-7</v>
      </c>
      <c r="V25" s="29">
        <f t="shared" si="8"/>
        <v>-0.10161249999509891</v>
      </c>
    </row>
    <row r="26" spans="1:23">
      <c r="A26" s="101" t="s">
        <v>904</v>
      </c>
      <c r="B26" s="161" t="s">
        <v>89</v>
      </c>
      <c r="C26" s="46">
        <v>57020.6564</v>
      </c>
      <c r="D26" s="46" t="s">
        <v>246</v>
      </c>
      <c r="E26" s="29">
        <f t="shared" si="1"/>
        <v>33369.69795972696</v>
      </c>
      <c r="F26" s="15">
        <f t="shared" ref="F26:F89" si="9">ROUND(2*E26,0)/2</f>
        <v>33369.5</v>
      </c>
      <c r="G26" s="29">
        <f t="shared" si="2"/>
        <v>9.1614950004441198E-2</v>
      </c>
      <c r="H26" s="29"/>
      <c r="I26" s="29"/>
      <c r="J26" s="29"/>
      <c r="K26">
        <f t="shared" si="3"/>
        <v>9.1614950004441198E-2</v>
      </c>
      <c r="L26" s="29"/>
      <c r="M26" s="29"/>
      <c r="N26" s="29"/>
      <c r="O26" s="29">
        <f t="shared" si="4"/>
        <v>-0.13966302152425264</v>
      </c>
      <c r="P26" s="30">
        <f t="shared" si="5"/>
        <v>42002.1564</v>
      </c>
      <c r="Q26" s="29">
        <f t="shared" si="6"/>
        <v>5.3489500114427317E-2</v>
      </c>
      <c r="S26" s="32">
        <v>1</v>
      </c>
      <c r="T26" s="29">
        <f t="shared" si="7"/>
        <v>5.3489500114427317E-2</v>
      </c>
      <c r="V26" s="29">
        <f t="shared" si="8"/>
        <v>9.1614950004441198E-2</v>
      </c>
    </row>
    <row r="27" spans="1:23" s="29" customFormat="1">
      <c r="A27" s="20" t="s">
        <v>196</v>
      </c>
      <c r="B27" s="19"/>
      <c r="C27" s="23">
        <v>33570.464999999997</v>
      </c>
      <c r="D27" s="23" t="s">
        <v>197</v>
      </c>
      <c r="E27" s="29">
        <f t="shared" si="1"/>
        <v>-17301.000289760566</v>
      </c>
      <c r="F27" s="15">
        <f t="shared" si="9"/>
        <v>-17301</v>
      </c>
      <c r="G27" s="29">
        <f t="shared" si="2"/>
        <v>-1.3410000246949494E-4</v>
      </c>
      <c r="H27" s="29">
        <f t="shared" ref="H27:H49" si="10">G27</f>
        <v>-1.3410000246949494E-4</v>
      </c>
      <c r="O27" s="29">
        <f t="shared" si="4"/>
        <v>5.458738547412112E-2</v>
      </c>
      <c r="P27" s="30">
        <f t="shared" si="5"/>
        <v>18551.964999999997</v>
      </c>
      <c r="Q27" s="29">
        <f t="shared" si="6"/>
        <v>2.9944409727647174E-3</v>
      </c>
      <c r="U27" s="29">
        <f t="shared" ref="U27:U42" si="11">G27+R27</f>
        <v>-1.3410000246949494E-4</v>
      </c>
    </row>
    <row r="28" spans="1:23" s="29" customFormat="1">
      <c r="A28" s="20" t="s">
        <v>196</v>
      </c>
      <c r="B28" s="19"/>
      <c r="C28" s="23">
        <v>33913.377999999997</v>
      </c>
      <c r="D28" s="23" t="s">
        <v>197</v>
      </c>
      <c r="E28" s="29">
        <f t="shared" si="1"/>
        <v>-16560.040830093789</v>
      </c>
      <c r="F28" s="15">
        <f t="shared" si="9"/>
        <v>-16560</v>
      </c>
      <c r="G28" s="29">
        <f t="shared" si="2"/>
        <v>-1.88960000014049E-2</v>
      </c>
      <c r="H28" s="29">
        <f t="shared" si="10"/>
        <v>-1.88960000014049E-2</v>
      </c>
      <c r="O28" s="29">
        <f t="shared" si="4"/>
        <v>5.3541135840423103E-2</v>
      </c>
      <c r="P28" s="30">
        <f t="shared" si="5"/>
        <v>18894.877999999997</v>
      </c>
      <c r="Q28" s="29">
        <f t="shared" si="6"/>
        <v>5.2471386489674442E-3</v>
      </c>
      <c r="U28" s="29">
        <f t="shared" si="11"/>
        <v>-1.88960000014049E-2</v>
      </c>
    </row>
    <row r="29" spans="1:23" s="29" customFormat="1">
      <c r="A29" s="20" t="s">
        <v>196</v>
      </c>
      <c r="B29" s="19"/>
      <c r="C29" s="23">
        <v>34279.46</v>
      </c>
      <c r="D29" s="23" t="s">
        <v>197</v>
      </c>
      <c r="E29" s="29">
        <f t="shared" si="1"/>
        <v>-15769.018264854982</v>
      </c>
      <c r="F29" s="15">
        <f t="shared" si="9"/>
        <v>-15769</v>
      </c>
      <c r="G29" s="29">
        <f t="shared" si="2"/>
        <v>-8.4529000014299527E-3</v>
      </c>
      <c r="H29" s="29">
        <f t="shared" si="10"/>
        <v>-8.4529000014299527E-3</v>
      </c>
      <c r="O29" s="29">
        <f t="shared" si="4"/>
        <v>5.2365514339034802E-2</v>
      </c>
      <c r="P29" s="30">
        <f t="shared" si="5"/>
        <v>19260.96</v>
      </c>
      <c r="Q29" s="29">
        <f t="shared" si="6"/>
        <v>3.6988795228884491E-3</v>
      </c>
      <c r="U29" s="29">
        <f t="shared" si="11"/>
        <v>-8.4529000014299527E-3</v>
      </c>
    </row>
    <row r="30" spans="1:23" s="29" customFormat="1">
      <c r="A30" s="20" t="s">
        <v>196</v>
      </c>
      <c r="B30" s="19"/>
      <c r="C30" s="23">
        <v>34603.436999999998</v>
      </c>
      <c r="D30" s="23" t="s">
        <v>197</v>
      </c>
      <c r="E30" s="29">
        <f t="shared" si="1"/>
        <v>-15068.975330161742</v>
      </c>
      <c r="F30" s="15">
        <f t="shared" si="9"/>
        <v>-15069</v>
      </c>
      <c r="G30" s="29">
        <f t="shared" si="2"/>
        <v>1.1417100002290681E-2</v>
      </c>
      <c r="H30" s="29">
        <f t="shared" si="10"/>
        <v>1.1417100002290681E-2</v>
      </c>
      <c r="O30" s="29">
        <f t="shared" si="4"/>
        <v>5.127452029041317E-2</v>
      </c>
      <c r="P30" s="30">
        <f t="shared" si="5"/>
        <v>19584.936999999998</v>
      </c>
      <c r="Q30" s="29">
        <f t="shared" si="6"/>
        <v>1.5886139520240382E-3</v>
      </c>
      <c r="U30" s="29">
        <f t="shared" si="11"/>
        <v>1.1417100002290681E-2</v>
      </c>
    </row>
    <row r="31" spans="1:23" s="29" customFormat="1">
      <c r="A31" s="20" t="s">
        <v>196</v>
      </c>
      <c r="B31" s="19"/>
      <c r="C31" s="23">
        <v>34627.510999999999</v>
      </c>
      <c r="D31" s="23" t="s">
        <v>197</v>
      </c>
      <c r="E31" s="29">
        <f t="shared" si="1"/>
        <v>-15016.956718933769</v>
      </c>
      <c r="F31" s="15">
        <f t="shared" si="9"/>
        <v>-15017</v>
      </c>
      <c r="G31" s="29">
        <f t="shared" si="2"/>
        <v>2.0030300001963042E-2</v>
      </c>
      <c r="H31" s="29">
        <f t="shared" si="10"/>
        <v>2.0030300001963042E-2</v>
      </c>
      <c r="O31" s="29">
        <f t="shared" si="4"/>
        <v>5.1191578414712363E-2</v>
      </c>
      <c r="P31" s="30">
        <f t="shared" si="5"/>
        <v>19609.010999999999</v>
      </c>
      <c r="Q31" s="29">
        <f t="shared" si="6"/>
        <v>9.7102527231687687E-4</v>
      </c>
      <c r="U31" s="29">
        <f t="shared" si="11"/>
        <v>2.0030300001963042E-2</v>
      </c>
    </row>
    <row r="32" spans="1:23" s="29" customFormat="1">
      <c r="A32" s="20" t="s">
        <v>196</v>
      </c>
      <c r="B32" s="19"/>
      <c r="C32" s="23">
        <v>34748.288</v>
      </c>
      <c r="D32" s="23" t="s">
        <v>197</v>
      </c>
      <c r="E32" s="29">
        <f t="shared" si="1"/>
        <v>-14755.984225443653</v>
      </c>
      <c r="F32" s="15">
        <f t="shared" si="9"/>
        <v>-14756</v>
      </c>
      <c r="G32" s="29">
        <f t="shared" si="2"/>
        <v>7.3004000005312264E-3</v>
      </c>
      <c r="H32" s="29">
        <f t="shared" si="10"/>
        <v>7.3004000005312264E-3</v>
      </c>
      <c r="O32" s="29">
        <f t="shared" si="4"/>
        <v>5.0771311765297873E-2</v>
      </c>
      <c r="P32" s="30">
        <f t="shared" si="5"/>
        <v>19729.788</v>
      </c>
      <c r="Q32" s="29">
        <f t="shared" si="6"/>
        <v>1.8897201696601272E-3</v>
      </c>
      <c r="U32" s="29">
        <f t="shared" si="11"/>
        <v>7.3004000005312264E-3</v>
      </c>
    </row>
    <row r="33" spans="1:22" s="29" customFormat="1">
      <c r="A33" s="20" t="s">
        <v>196</v>
      </c>
      <c r="B33" s="19"/>
      <c r="C33" s="23">
        <v>34779.283000000003</v>
      </c>
      <c r="D33" s="23" t="s">
        <v>197</v>
      </c>
      <c r="E33" s="29">
        <f t="shared" si="1"/>
        <v>-14689.010857702058</v>
      </c>
      <c r="F33" s="15">
        <f t="shared" si="9"/>
        <v>-14689</v>
      </c>
      <c r="G33" s="29">
        <f t="shared" si="2"/>
        <v>-5.0248999978066422E-3</v>
      </c>
      <c r="H33" s="29">
        <f t="shared" si="10"/>
        <v>-5.0248999978066422E-3</v>
      </c>
      <c r="O33" s="29">
        <f t="shared" si="4"/>
        <v>5.066236135366288E-2</v>
      </c>
      <c r="P33" s="30">
        <f t="shared" si="5"/>
        <v>19760.783000000003</v>
      </c>
      <c r="Q33" s="29">
        <f t="shared" si="6"/>
        <v>3.1010710768268712E-3</v>
      </c>
      <c r="U33" s="29">
        <f t="shared" si="11"/>
        <v>-5.0248999978066422E-3</v>
      </c>
    </row>
    <row r="34" spans="1:22" s="29" customFormat="1">
      <c r="A34" s="20" t="s">
        <v>196</v>
      </c>
      <c r="B34" s="19"/>
      <c r="C34" s="23">
        <v>35400.341999999997</v>
      </c>
      <c r="D34" s="23" t="s">
        <v>197</v>
      </c>
      <c r="E34" s="29">
        <f t="shared" si="1"/>
        <v>-13347.039159162823</v>
      </c>
      <c r="F34" s="15">
        <f t="shared" si="9"/>
        <v>-13347</v>
      </c>
      <c r="G34" s="29">
        <f t="shared" si="2"/>
        <v>-1.8122699999366887E-2</v>
      </c>
      <c r="H34" s="29">
        <f t="shared" si="10"/>
        <v>-1.8122699999366887E-2</v>
      </c>
      <c r="O34" s="29">
        <f t="shared" si="4"/>
        <v>4.8388390408894713E-2</v>
      </c>
      <c r="P34" s="30">
        <f t="shared" si="5"/>
        <v>20381.841999999997</v>
      </c>
      <c r="Q34" s="29">
        <f t="shared" si="6"/>
        <v>4.4237251472959479E-3</v>
      </c>
      <c r="U34" s="29">
        <f t="shared" si="11"/>
        <v>-1.8122699999366887E-2</v>
      </c>
    </row>
    <row r="35" spans="1:22" s="29" customFormat="1">
      <c r="A35" s="20" t="s">
        <v>196</v>
      </c>
      <c r="B35" s="19"/>
      <c r="C35" s="23">
        <v>35868.243999999999</v>
      </c>
      <c r="D35" s="23" t="s">
        <v>197</v>
      </c>
      <c r="E35" s="29">
        <f t="shared" si="1"/>
        <v>-12336.00600178178</v>
      </c>
      <c r="F35" s="15">
        <f t="shared" si="9"/>
        <v>-12336</v>
      </c>
      <c r="G35" s="29">
        <f t="shared" si="2"/>
        <v>-2.7775999988080002E-3</v>
      </c>
      <c r="H35" s="29">
        <f t="shared" si="10"/>
        <v>-2.7775999988080002E-3</v>
      </c>
      <c r="O35" s="29">
        <f t="shared" si="4"/>
        <v>4.6559907665224526E-2</v>
      </c>
      <c r="P35" s="30">
        <f t="shared" si="5"/>
        <v>20849.743999999999</v>
      </c>
      <c r="Q35" s="29">
        <f t="shared" si="6"/>
        <v>2.4341896624984682E-3</v>
      </c>
      <c r="U35" s="29">
        <f t="shared" si="11"/>
        <v>-2.7775999988080002E-3</v>
      </c>
    </row>
    <row r="36" spans="1:22" s="29" customFormat="1">
      <c r="A36" s="20" t="s">
        <v>196</v>
      </c>
      <c r="B36" s="19"/>
      <c r="C36" s="23">
        <v>36102.453000000001</v>
      </c>
      <c r="D36" s="23" t="s">
        <v>197</v>
      </c>
      <c r="E36" s="29">
        <f t="shared" si="1"/>
        <v>-11829.931941920828</v>
      </c>
      <c r="F36" s="15">
        <f t="shared" si="9"/>
        <v>-11830</v>
      </c>
      <c r="G36" s="29">
        <f t="shared" si="2"/>
        <v>3.1497000003582798E-2</v>
      </c>
      <c r="H36" s="29">
        <f t="shared" si="10"/>
        <v>3.1497000003582798E-2</v>
      </c>
      <c r="O36" s="29">
        <f t="shared" si="4"/>
        <v>4.5607532133939269E-2</v>
      </c>
      <c r="P36" s="30">
        <f t="shared" si="5"/>
        <v>21083.953000000001</v>
      </c>
      <c r="Q36" s="29">
        <f t="shared" si="6"/>
        <v>1.9910711700182231E-4</v>
      </c>
      <c r="U36" s="29">
        <f t="shared" si="11"/>
        <v>3.1497000003582798E-2</v>
      </c>
    </row>
    <row r="37" spans="1:22" s="29" customFormat="1">
      <c r="A37" s="20" t="s">
        <v>196</v>
      </c>
      <c r="B37" s="19"/>
      <c r="C37" s="23">
        <v>36108.449999999997</v>
      </c>
      <c r="D37" s="23" t="s">
        <v>197</v>
      </c>
      <c r="E37" s="29">
        <f t="shared" si="1"/>
        <v>-11816.973745878046</v>
      </c>
      <c r="F37" s="15">
        <f t="shared" si="9"/>
        <v>-11817</v>
      </c>
      <c r="G37" s="29">
        <f t="shared" si="2"/>
        <v>1.2150299997301772E-2</v>
      </c>
      <c r="H37" s="29">
        <f t="shared" si="10"/>
        <v>1.2150299997301772E-2</v>
      </c>
      <c r="O37" s="29">
        <f t="shared" si="4"/>
        <v>4.5582736748109434E-2</v>
      </c>
      <c r="P37" s="30">
        <f t="shared" si="5"/>
        <v>21089.949999999997</v>
      </c>
      <c r="Q37" s="29">
        <f t="shared" si="6"/>
        <v>1.1177278270967548E-3</v>
      </c>
      <c r="U37" s="29">
        <f t="shared" si="11"/>
        <v>1.2150299997301772E-2</v>
      </c>
    </row>
    <row r="38" spans="1:22" s="29" customFormat="1">
      <c r="A38" s="20" t="s">
        <v>196</v>
      </c>
      <c r="B38" s="19"/>
      <c r="C38" s="23">
        <v>36127.385999999999</v>
      </c>
      <c r="D38" s="23" t="s">
        <v>197</v>
      </c>
      <c r="E38" s="29">
        <f t="shared" si="1"/>
        <v>-11776.057220904508</v>
      </c>
      <c r="F38" s="15">
        <f t="shared" si="9"/>
        <v>-11776</v>
      </c>
      <c r="G38" s="29">
        <f t="shared" si="2"/>
        <v>-2.6481599998078309E-2</v>
      </c>
      <c r="H38" s="29">
        <f t="shared" si="10"/>
        <v>-2.6481599998078309E-2</v>
      </c>
      <c r="O38" s="29">
        <f t="shared" si="4"/>
        <v>4.5504428533507113E-2</v>
      </c>
      <c r="P38" s="30">
        <f t="shared" si="5"/>
        <v>21108.885999999999</v>
      </c>
      <c r="Q38" s="29">
        <f t="shared" si="6"/>
        <v>5.18198830375023E-3</v>
      </c>
      <c r="U38" s="29">
        <f t="shared" si="11"/>
        <v>-2.6481599998078309E-2</v>
      </c>
    </row>
    <row r="39" spans="1:22" s="29" customFormat="1">
      <c r="A39" s="20" t="s">
        <v>196</v>
      </c>
      <c r="B39" s="19"/>
      <c r="C39" s="23">
        <v>36399.533000000003</v>
      </c>
      <c r="D39" s="23" t="s">
        <v>197</v>
      </c>
      <c r="E39" s="29">
        <f t="shared" si="1"/>
        <v>-11188.007499634279</v>
      </c>
      <c r="F39" s="15">
        <f t="shared" si="9"/>
        <v>-11188</v>
      </c>
      <c r="G39" s="29">
        <f t="shared" si="2"/>
        <v>-3.4707999948295765E-3</v>
      </c>
      <c r="H39" s="29">
        <f t="shared" si="10"/>
        <v>-3.4707999948295765E-3</v>
      </c>
      <c r="O39" s="29">
        <f t="shared" si="4"/>
        <v>4.4363435753796553E-2</v>
      </c>
      <c r="P39" s="30">
        <f t="shared" si="5"/>
        <v>21381.033000000003</v>
      </c>
      <c r="Q39" s="29">
        <f t="shared" si="6"/>
        <v>2.2881141096551421E-3</v>
      </c>
      <c r="U39" s="29">
        <f t="shared" si="11"/>
        <v>-3.4707999948295765E-3</v>
      </c>
    </row>
    <row r="40" spans="1:22" s="29" customFormat="1">
      <c r="A40" s="20" t="s">
        <v>196</v>
      </c>
      <c r="B40" s="19"/>
      <c r="C40" s="23">
        <v>36544.379000000001</v>
      </c>
      <c r="D40" s="23" t="s">
        <v>197</v>
      </c>
      <c r="E40" s="29">
        <f t="shared" si="1"/>
        <v>-10875.027198814851</v>
      </c>
      <c r="F40" s="15">
        <f t="shared" si="9"/>
        <v>-10875</v>
      </c>
      <c r="G40" s="29">
        <f t="shared" si="2"/>
        <v>-1.2587499993969686E-2</v>
      </c>
      <c r="H40" s="29">
        <f t="shared" si="10"/>
        <v>-1.2587499993969686E-2</v>
      </c>
      <c r="O40" s="29">
        <f t="shared" si="4"/>
        <v>4.3742392489898453E-2</v>
      </c>
      <c r="P40" s="30">
        <f t="shared" si="5"/>
        <v>21525.879000000001</v>
      </c>
      <c r="Q40" s="29">
        <f t="shared" si="6"/>
        <v>3.1730567872441445E-3</v>
      </c>
      <c r="U40" s="29">
        <f t="shared" si="11"/>
        <v>-1.2587499993969686E-2</v>
      </c>
    </row>
    <row r="41" spans="1:22" s="29" customFormat="1">
      <c r="A41" s="20" t="s">
        <v>196</v>
      </c>
      <c r="B41" s="19"/>
      <c r="C41" s="23">
        <v>36848.466</v>
      </c>
      <c r="D41" s="23" t="s">
        <v>197</v>
      </c>
      <c r="E41" s="29">
        <f t="shared" si="1"/>
        <v>-10217.962172957881</v>
      </c>
      <c r="F41" s="15">
        <f t="shared" si="9"/>
        <v>-10218</v>
      </c>
      <c r="G41" s="29">
        <f t="shared" si="2"/>
        <v>1.7506200005300343E-2</v>
      </c>
      <c r="H41" s="29">
        <f t="shared" si="10"/>
        <v>1.7506200005300343E-2</v>
      </c>
      <c r="O41" s="29">
        <f t="shared" si="4"/>
        <v>4.2407887349872164E-2</v>
      </c>
      <c r="P41" s="30">
        <f t="shared" si="5"/>
        <v>21829.966</v>
      </c>
      <c r="Q41" s="29">
        <f t="shared" si="6"/>
        <v>6.2009403260680838E-4</v>
      </c>
      <c r="U41" s="29">
        <f t="shared" si="11"/>
        <v>1.7506200005300343E-2</v>
      </c>
    </row>
    <row r="42" spans="1:22" s="29" customFormat="1">
      <c r="A42" s="20" t="s">
        <v>196</v>
      </c>
      <c r="B42" s="19"/>
      <c r="C42" s="23">
        <v>36899.366000000002</v>
      </c>
      <c r="D42" s="23" t="s">
        <v>197</v>
      </c>
      <c r="E42" s="29">
        <f t="shared" si="1"/>
        <v>-10107.978484684063</v>
      </c>
      <c r="F42" s="15">
        <f t="shared" si="9"/>
        <v>-10108</v>
      </c>
      <c r="G42" s="29">
        <f t="shared" si="2"/>
        <v>9.9572000035550445E-3</v>
      </c>
      <c r="H42" s="29">
        <f t="shared" si="10"/>
        <v>9.9572000035550445E-3</v>
      </c>
      <c r="O42" s="29">
        <f t="shared" si="4"/>
        <v>4.218036214799132E-2</v>
      </c>
      <c r="P42" s="30">
        <f t="shared" si="5"/>
        <v>21880.866000000002</v>
      </c>
      <c r="Q42" s="29">
        <f t="shared" si="6"/>
        <v>1.038332178586631E-3</v>
      </c>
      <c r="U42" s="29">
        <f t="shared" si="11"/>
        <v>9.9572000035550445E-3</v>
      </c>
    </row>
    <row r="43" spans="1:22" s="29" customFormat="1">
      <c r="A43" s="20" t="s">
        <v>196</v>
      </c>
      <c r="B43" s="19"/>
      <c r="C43" s="23">
        <v>45197.506000000001</v>
      </c>
      <c r="D43" s="23" t="s">
        <v>198</v>
      </c>
      <c r="E43" s="29">
        <f t="shared" si="1"/>
        <v>7822.4742267595775</v>
      </c>
      <c r="F43" s="15">
        <f t="shared" si="9"/>
        <v>7822.5</v>
      </c>
      <c r="G43" s="29">
        <f t="shared" si="2"/>
        <v>-1.1927749997994397E-2</v>
      </c>
      <c r="H43" s="29">
        <f t="shared" si="10"/>
        <v>-1.1927749997994397E-2</v>
      </c>
      <c r="O43" s="29">
        <f t="shared" si="4"/>
        <v>-1.0596318787850176E-2</v>
      </c>
      <c r="P43" s="30">
        <f t="shared" si="5"/>
        <v>30179.006000000001</v>
      </c>
      <c r="Q43" s="29">
        <f t="shared" si="6"/>
        <v>1.772709067346104E-6</v>
      </c>
      <c r="S43" s="32">
        <v>1</v>
      </c>
      <c r="T43" s="29">
        <f t="shared" ref="T43:T70" si="12">+S43*Q43</f>
        <v>1.772709067346104E-6</v>
      </c>
      <c r="V43" s="29">
        <f t="shared" ref="V43:V70" si="13">G43+R43</f>
        <v>-1.1927749997994397E-2</v>
      </c>
    </row>
    <row r="44" spans="1:22" s="29" customFormat="1">
      <c r="A44" s="20" t="s">
        <v>196</v>
      </c>
      <c r="B44" s="19"/>
      <c r="C44" s="23">
        <v>45198.432000000001</v>
      </c>
      <c r="D44" s="23" t="s">
        <v>198</v>
      </c>
      <c r="E44" s="29">
        <f t="shared" si="1"/>
        <v>7824.4751087898621</v>
      </c>
      <c r="F44" s="15">
        <f t="shared" si="9"/>
        <v>7824.5</v>
      </c>
      <c r="G44" s="29">
        <f t="shared" si="2"/>
        <v>-1.1519549996592104E-2</v>
      </c>
      <c r="H44" s="29">
        <f t="shared" si="10"/>
        <v>-1.1519549996592104E-2</v>
      </c>
      <c r="O44" s="29">
        <f t="shared" si="4"/>
        <v>-1.0603945100206579E-2</v>
      </c>
      <c r="P44" s="30">
        <f t="shared" si="5"/>
        <v>30179.932000000001</v>
      </c>
      <c r="Q44" s="29">
        <f t="shared" si="6"/>
        <v>8.3833232628514838E-7</v>
      </c>
      <c r="S44" s="32">
        <v>1</v>
      </c>
      <c r="T44" s="29">
        <f t="shared" si="12"/>
        <v>8.3833232628514838E-7</v>
      </c>
      <c r="V44" s="29">
        <f t="shared" si="13"/>
        <v>-1.1519549996592104E-2</v>
      </c>
    </row>
    <row r="45" spans="1:22" s="29" customFormat="1">
      <c r="A45" s="20" t="s">
        <v>196</v>
      </c>
      <c r="B45" s="19"/>
      <c r="C45" s="23">
        <v>45231.2889</v>
      </c>
      <c r="D45" s="23" t="s">
        <v>198</v>
      </c>
      <c r="E45" s="29">
        <f t="shared" si="1"/>
        <v>7895.4716323113516</v>
      </c>
      <c r="F45" s="15">
        <f t="shared" si="9"/>
        <v>7895.5</v>
      </c>
      <c r="G45" s="29">
        <f t="shared" si="2"/>
        <v>-1.3128450002113823E-2</v>
      </c>
      <c r="H45" s="29">
        <f t="shared" si="10"/>
        <v>-1.3128450002113823E-2</v>
      </c>
      <c r="O45" s="29">
        <f t="shared" si="4"/>
        <v>-1.0874930572247562E-2</v>
      </c>
      <c r="P45" s="30">
        <f t="shared" si="5"/>
        <v>30212.7889</v>
      </c>
      <c r="Q45" s="29">
        <f t="shared" si="6"/>
        <v>5.07834982078476E-6</v>
      </c>
      <c r="S45" s="32">
        <v>1</v>
      </c>
      <c r="T45" s="29">
        <f t="shared" si="12"/>
        <v>5.07834982078476E-6</v>
      </c>
      <c r="V45" s="29">
        <f t="shared" si="13"/>
        <v>-1.3128450002113823E-2</v>
      </c>
    </row>
    <row r="46" spans="1:22" s="29" customFormat="1">
      <c r="A46" s="20" t="s">
        <v>196</v>
      </c>
      <c r="B46" s="19"/>
      <c r="C46" s="23">
        <v>45231.521699999998</v>
      </c>
      <c r="D46" s="23" t="s">
        <v>198</v>
      </c>
      <c r="E46" s="29">
        <f t="shared" si="1"/>
        <v>7895.974661832568</v>
      </c>
      <c r="F46" s="15">
        <f t="shared" si="9"/>
        <v>7896</v>
      </c>
      <c r="G46" s="29">
        <f t="shared" si="2"/>
        <v>-1.1726400000043213E-2</v>
      </c>
      <c r="H46" s="29">
        <f t="shared" si="10"/>
        <v>-1.1726400000043213E-2</v>
      </c>
      <c r="O46" s="29">
        <f t="shared" si="4"/>
        <v>-1.0876840654571628E-2</v>
      </c>
      <c r="P46" s="30">
        <f t="shared" si="5"/>
        <v>30213.021699999998</v>
      </c>
      <c r="Q46" s="29">
        <f t="shared" si="6"/>
        <v>7.2175108147810808E-7</v>
      </c>
      <c r="S46" s="32">
        <v>1</v>
      </c>
      <c r="T46" s="29">
        <f t="shared" si="12"/>
        <v>7.2175108147810808E-7</v>
      </c>
      <c r="V46" s="29">
        <f t="shared" si="13"/>
        <v>-1.1726400000043213E-2</v>
      </c>
    </row>
    <row r="47" spans="1:22" s="29" customFormat="1">
      <c r="A47" s="20" t="s">
        <v>196</v>
      </c>
      <c r="B47" s="19"/>
      <c r="C47" s="23">
        <v>45233.370999999999</v>
      </c>
      <c r="D47" s="23" t="s">
        <v>198</v>
      </c>
      <c r="E47" s="29">
        <f t="shared" si="1"/>
        <v>7899.9705917878719</v>
      </c>
      <c r="F47" s="15">
        <f t="shared" si="9"/>
        <v>7900</v>
      </c>
      <c r="G47" s="29">
        <f t="shared" si="2"/>
        <v>-1.3610000001790468E-2</v>
      </c>
      <c r="H47" s="29">
        <f t="shared" si="10"/>
        <v>-1.3610000001790468E-2</v>
      </c>
      <c r="O47" s="29">
        <f t="shared" si="4"/>
        <v>-1.0892122186191563E-2</v>
      </c>
      <c r="P47" s="30">
        <f t="shared" si="5"/>
        <v>30214.870999999999</v>
      </c>
      <c r="Q47" s="29">
        <f t="shared" si="6"/>
        <v>7.386859820524675E-6</v>
      </c>
      <c r="S47" s="32">
        <v>1</v>
      </c>
      <c r="T47" s="29">
        <f t="shared" si="12"/>
        <v>7.386859820524675E-6</v>
      </c>
      <c r="V47" s="29">
        <f t="shared" si="13"/>
        <v>-1.3610000001790468E-2</v>
      </c>
    </row>
    <row r="48" spans="1:22" s="29" customFormat="1">
      <c r="A48" s="20" t="s">
        <v>196</v>
      </c>
      <c r="B48" s="19"/>
      <c r="C48" s="23">
        <v>45234.298600000002</v>
      </c>
      <c r="D48" s="23" t="s">
        <v>198</v>
      </c>
      <c r="E48" s="29">
        <f t="shared" si="1"/>
        <v>7901.9749310657317</v>
      </c>
      <c r="F48" s="15">
        <f t="shared" si="9"/>
        <v>7902</v>
      </c>
      <c r="G48" s="29">
        <f t="shared" si="2"/>
        <v>-1.1601799997151829E-2</v>
      </c>
      <c r="H48" s="29">
        <f t="shared" si="10"/>
        <v>-1.1601799997151829E-2</v>
      </c>
      <c r="O48" s="29">
        <f t="shared" si="4"/>
        <v>-1.0899763534019795E-2</v>
      </c>
      <c r="P48" s="30">
        <f t="shared" si="5"/>
        <v>30215.798600000002</v>
      </c>
      <c r="Q48" s="29">
        <f t="shared" si="6"/>
        <v>4.9285519556693585E-7</v>
      </c>
      <c r="S48" s="32">
        <v>1</v>
      </c>
      <c r="T48" s="29">
        <f t="shared" si="12"/>
        <v>4.9285519556693585E-7</v>
      </c>
      <c r="V48" s="29">
        <f t="shared" si="13"/>
        <v>-1.1601799997151829E-2</v>
      </c>
    </row>
    <row r="49" spans="1:34" s="29" customFormat="1">
      <c r="A49" s="20" t="s">
        <v>196</v>
      </c>
      <c r="B49" s="19"/>
      <c r="C49" s="23">
        <v>45257.438000000002</v>
      </c>
      <c r="D49" s="23" t="s">
        <v>198</v>
      </c>
      <c r="E49" s="29">
        <f t="shared" si="1"/>
        <v>7951.9740775577384</v>
      </c>
      <c r="F49" s="15">
        <f t="shared" si="9"/>
        <v>7952</v>
      </c>
      <c r="G49" s="29">
        <f t="shared" si="2"/>
        <v>-1.1996799999906216E-2</v>
      </c>
      <c r="H49" s="29">
        <f t="shared" si="10"/>
        <v>-1.1996799999906216E-2</v>
      </c>
      <c r="O49" s="29">
        <f t="shared" si="4"/>
        <v>-1.1090923333682882E-2</v>
      </c>
      <c r="P49" s="30">
        <f t="shared" si="5"/>
        <v>30238.938000000002</v>
      </c>
      <c r="Q49" s="29">
        <f t="shared" si="6"/>
        <v>8.2061253440790054E-7</v>
      </c>
      <c r="S49" s="32">
        <v>1</v>
      </c>
      <c r="T49" s="29">
        <f t="shared" si="12"/>
        <v>8.2061253440790054E-7</v>
      </c>
      <c r="V49" s="29">
        <f t="shared" si="13"/>
        <v>-1.1996799999906216E-2</v>
      </c>
    </row>
    <row r="50" spans="1:34" s="29" customFormat="1">
      <c r="A50" s="129" t="s">
        <v>199</v>
      </c>
      <c r="B50" s="120"/>
      <c r="C50" s="130">
        <v>48230.647900000004</v>
      </c>
      <c r="D50" s="22"/>
      <c r="E50" s="29">
        <f t="shared" si="1"/>
        <v>14376.425763495323</v>
      </c>
      <c r="F50" s="15">
        <f t="shared" si="9"/>
        <v>14376.5</v>
      </c>
      <c r="G50" s="29">
        <f t="shared" si="2"/>
        <v>-3.4356349991867319E-2</v>
      </c>
      <c r="J50" s="29">
        <f t="shared" ref="J50:J58" si="14">G50</f>
        <v>-3.4356349991867319E-2</v>
      </c>
      <c r="O50" s="29">
        <f t="shared" si="4"/>
        <v>-3.767048742653363E-2</v>
      </c>
      <c r="P50" s="30">
        <f t="shared" si="5"/>
        <v>33212.147900000004</v>
      </c>
      <c r="Q50" s="29">
        <f t="shared" si="6"/>
        <v>1.09835069358566E-5</v>
      </c>
      <c r="S50" s="32">
        <v>1</v>
      </c>
      <c r="T50" s="29">
        <f t="shared" si="12"/>
        <v>1.09835069358566E-5</v>
      </c>
      <c r="V50" s="29">
        <f t="shared" si="13"/>
        <v>-3.4356349991867319E-2</v>
      </c>
    </row>
    <row r="51" spans="1:34" s="29" customFormat="1">
      <c r="A51" s="129" t="s">
        <v>199</v>
      </c>
      <c r="B51" s="120"/>
      <c r="C51" s="130">
        <v>48230.648200000003</v>
      </c>
      <c r="D51" s="22"/>
      <c r="E51" s="29">
        <f t="shared" si="1"/>
        <v>14376.426411729242</v>
      </c>
      <c r="F51" s="15">
        <f t="shared" si="9"/>
        <v>14376.5</v>
      </c>
      <c r="G51" s="29">
        <f t="shared" si="2"/>
        <v>-3.4056349992169999E-2</v>
      </c>
      <c r="J51" s="29">
        <f t="shared" si="14"/>
        <v>-3.4056349992169999E-2</v>
      </c>
      <c r="O51" s="29">
        <f t="shared" si="4"/>
        <v>-3.767048742653363E-2</v>
      </c>
      <c r="P51" s="30">
        <f t="shared" si="5"/>
        <v>33212.148200000003</v>
      </c>
      <c r="Q51" s="29">
        <f t="shared" si="6"/>
        <v>1.3061989394468535E-5</v>
      </c>
      <c r="S51" s="32">
        <v>1</v>
      </c>
      <c r="T51" s="29">
        <f t="shared" si="12"/>
        <v>1.3061989394468535E-5</v>
      </c>
      <c r="V51" s="29">
        <f t="shared" si="13"/>
        <v>-3.4056349992169999E-2</v>
      </c>
    </row>
    <row r="52" spans="1:34" s="29" customFormat="1">
      <c r="A52" s="129" t="s">
        <v>199</v>
      </c>
      <c r="B52" s="120"/>
      <c r="C52" s="130">
        <v>48230.650399999999</v>
      </c>
      <c r="D52" s="22"/>
      <c r="E52" s="29">
        <f t="shared" si="1"/>
        <v>14376.431165444637</v>
      </c>
      <c r="F52" s="15">
        <f t="shared" si="9"/>
        <v>14376.5</v>
      </c>
      <c r="G52" s="29">
        <f t="shared" si="2"/>
        <v>-3.185634999681497E-2</v>
      </c>
      <c r="J52" s="29">
        <f t="shared" si="14"/>
        <v>-3.185634999681497E-2</v>
      </c>
      <c r="O52" s="29">
        <f t="shared" si="4"/>
        <v>-3.767048742653363E-2</v>
      </c>
      <c r="P52" s="30">
        <f t="shared" si="5"/>
        <v>33212.150399999999</v>
      </c>
      <c r="Q52" s="29">
        <f t="shared" si="6"/>
        <v>3.3804194051655512E-5</v>
      </c>
      <c r="S52" s="32">
        <v>1</v>
      </c>
      <c r="T52" s="29">
        <f t="shared" si="12"/>
        <v>3.3804194051655512E-5</v>
      </c>
      <c r="V52" s="29">
        <f t="shared" si="13"/>
        <v>-3.185634999681497E-2</v>
      </c>
    </row>
    <row r="53" spans="1:34" s="29" customFormat="1">
      <c r="A53" s="129" t="s">
        <v>199</v>
      </c>
      <c r="B53" s="120"/>
      <c r="C53" s="130">
        <v>48231.570800000001</v>
      </c>
      <c r="D53" s="22"/>
      <c r="E53" s="29">
        <f t="shared" si="1"/>
        <v>14378.419947108439</v>
      </c>
      <c r="F53" s="15">
        <f t="shared" si="9"/>
        <v>14378.5</v>
      </c>
      <c r="G53" s="29">
        <f t="shared" ref="G53:G70" si="15">C53-(C$7+F53*C$8)</f>
        <v>-3.7048149999463931E-2</v>
      </c>
      <c r="J53" s="29">
        <f t="shared" si="14"/>
        <v>-3.7048149999463931E-2</v>
      </c>
      <c r="O53" s="29">
        <f t="shared" si="4"/>
        <v>-3.7679385254791593E-2</v>
      </c>
      <c r="P53" s="30">
        <f t="shared" si="5"/>
        <v>33213.070800000001</v>
      </c>
      <c r="Q53" s="29">
        <f t="shared" si="6"/>
        <v>3.9845794756857939E-7</v>
      </c>
      <c r="S53" s="32">
        <v>1</v>
      </c>
      <c r="T53" s="29">
        <f t="shared" si="12"/>
        <v>3.9845794756857939E-7</v>
      </c>
      <c r="V53" s="29">
        <f t="shared" si="13"/>
        <v>-3.7048149999463931E-2</v>
      </c>
    </row>
    <row r="54" spans="1:34" s="29" customFormat="1">
      <c r="A54" s="129" t="s">
        <v>199</v>
      </c>
      <c r="B54" s="120"/>
      <c r="C54" s="130">
        <v>48231.577700000002</v>
      </c>
      <c r="D54" s="22"/>
      <c r="E54" s="29">
        <f t="shared" si="1"/>
        <v>14378.43485648858</v>
      </c>
      <c r="F54" s="15">
        <f t="shared" si="9"/>
        <v>14378.5</v>
      </c>
      <c r="G54" s="29">
        <f t="shared" si="15"/>
        <v>-3.0148149999149609E-2</v>
      </c>
      <c r="J54" s="29">
        <f t="shared" si="14"/>
        <v>-3.0148149999149609E-2</v>
      </c>
      <c r="O54" s="29">
        <f t="shared" si="4"/>
        <v>-3.7679385254791593E-2</v>
      </c>
      <c r="P54" s="30">
        <f t="shared" si="5"/>
        <v>33213.077700000002</v>
      </c>
      <c r="Q54" s="29">
        <f t="shared" si="6"/>
        <v>5.6719504475824779E-5</v>
      </c>
      <c r="S54" s="32">
        <v>1</v>
      </c>
      <c r="T54" s="29">
        <f t="shared" si="12"/>
        <v>5.6719504475824779E-5</v>
      </c>
      <c r="V54" s="29">
        <f t="shared" si="13"/>
        <v>-3.0148149999149609E-2</v>
      </c>
    </row>
    <row r="55" spans="1:34" s="29" customFormat="1">
      <c r="A55" s="129" t="s">
        <v>199</v>
      </c>
      <c r="B55" s="120"/>
      <c r="C55" s="130">
        <v>48233.6558</v>
      </c>
      <c r="D55" s="22"/>
      <c r="E55" s="29">
        <f t="shared" si="1"/>
        <v>14382.925172846177</v>
      </c>
      <c r="F55" s="15">
        <f t="shared" si="9"/>
        <v>14383</v>
      </c>
      <c r="G55" s="29">
        <f t="shared" si="15"/>
        <v>-3.4629699999641161E-2</v>
      </c>
      <c r="J55" s="29">
        <f t="shared" si="14"/>
        <v>-3.4629699999641161E-2</v>
      </c>
      <c r="O55" s="29">
        <f t="shared" si="4"/>
        <v>-3.769940678704152E-2</v>
      </c>
      <c r="P55" s="30">
        <f t="shared" si="5"/>
        <v>33215.1558</v>
      </c>
      <c r="Q55" s="29">
        <f t="shared" si="6"/>
        <v>9.423099760611831E-6</v>
      </c>
      <c r="S55" s="32">
        <v>1</v>
      </c>
      <c r="T55" s="29">
        <f t="shared" si="12"/>
        <v>9.423099760611831E-6</v>
      </c>
      <c r="V55" s="29">
        <f t="shared" si="13"/>
        <v>-3.4629699999641161E-2</v>
      </c>
    </row>
    <row r="56" spans="1:34" s="29" customFormat="1">
      <c r="A56" s="129" t="s">
        <v>199</v>
      </c>
      <c r="B56" s="120"/>
      <c r="C56" s="130">
        <v>48233.656499999997</v>
      </c>
      <c r="D56" s="22"/>
      <c r="E56" s="29">
        <f t="shared" si="1"/>
        <v>14382.926685391982</v>
      </c>
      <c r="F56" s="15">
        <f t="shared" si="9"/>
        <v>14383</v>
      </c>
      <c r="G56" s="29">
        <f t="shared" si="15"/>
        <v>-3.3929700002772734E-2</v>
      </c>
      <c r="J56" s="29">
        <f t="shared" si="14"/>
        <v>-3.3929700002772734E-2</v>
      </c>
      <c r="O56" s="29">
        <f t="shared" si="4"/>
        <v>-3.769940678704152E-2</v>
      </c>
      <c r="P56" s="30">
        <f t="shared" si="5"/>
        <v>33215.156499999997</v>
      </c>
      <c r="Q56" s="29">
        <f t="shared" si="6"/>
        <v>1.4210689239362115E-5</v>
      </c>
      <c r="S56" s="32">
        <v>1</v>
      </c>
      <c r="T56" s="29">
        <f t="shared" si="12"/>
        <v>1.4210689239362115E-5</v>
      </c>
      <c r="V56" s="29">
        <f t="shared" si="13"/>
        <v>-3.3929700002772734E-2</v>
      </c>
    </row>
    <row r="57" spans="1:34" s="29" customFormat="1">
      <c r="A57" s="129" t="s">
        <v>199</v>
      </c>
      <c r="B57" s="120"/>
      <c r="C57" s="130">
        <v>48233.658000000003</v>
      </c>
      <c r="D57" s="22"/>
      <c r="E57" s="29">
        <f t="shared" si="1"/>
        <v>14382.92992656159</v>
      </c>
      <c r="F57" s="15">
        <f t="shared" si="9"/>
        <v>14383</v>
      </c>
      <c r="G57" s="29">
        <f t="shared" si="15"/>
        <v>-3.2429699997010175E-2</v>
      </c>
      <c r="J57" s="29">
        <f t="shared" si="14"/>
        <v>-3.2429699997010175E-2</v>
      </c>
      <c r="O57" s="29">
        <f t="shared" si="4"/>
        <v>-3.769940678704152E-2</v>
      </c>
      <c r="P57" s="30">
        <f t="shared" si="5"/>
        <v>33215.158000000003</v>
      </c>
      <c r="Q57" s="29">
        <f t="shared" si="6"/>
        <v>2.776980965290246E-5</v>
      </c>
      <c r="S57" s="32">
        <v>1</v>
      </c>
      <c r="T57" s="29">
        <f t="shared" si="12"/>
        <v>2.776980965290246E-5</v>
      </c>
      <c r="V57" s="29">
        <f t="shared" si="13"/>
        <v>-3.2429699997010175E-2</v>
      </c>
    </row>
    <row r="58" spans="1:34">
      <c r="A58" s="31" t="s">
        <v>297</v>
      </c>
      <c r="B58" s="120" t="s">
        <v>89</v>
      </c>
      <c r="C58" s="22">
        <v>47029.472199999997</v>
      </c>
      <c r="D58" s="31" t="s">
        <v>74</v>
      </c>
      <c r="E58" s="29">
        <f t="shared" si="1"/>
        <v>11780.949658369917</v>
      </c>
      <c r="F58" s="15">
        <f t="shared" si="9"/>
        <v>11781</v>
      </c>
      <c r="G58" s="29">
        <f t="shared" si="15"/>
        <v>-2.3297899999306537E-2</v>
      </c>
      <c r="H58" s="29"/>
      <c r="I58" s="29"/>
      <c r="J58" s="29">
        <f t="shared" si="14"/>
        <v>-2.3297899999306537E-2</v>
      </c>
      <c r="K58" s="29"/>
      <c r="L58" s="29"/>
      <c r="M58" s="29"/>
      <c r="N58" s="29"/>
      <c r="O58" s="29">
        <f t="shared" si="4"/>
        <v>-2.6450318911634241E-2</v>
      </c>
      <c r="P58" s="30">
        <f t="shared" si="5"/>
        <v>32010.972199999997</v>
      </c>
      <c r="Q58" s="29">
        <f t="shared" si="6"/>
        <v>9.9377449988013818E-6</v>
      </c>
      <c r="R58" s="4"/>
      <c r="S58" s="32">
        <v>1</v>
      </c>
      <c r="T58" s="29">
        <f t="shared" si="12"/>
        <v>9.9377449988013818E-6</v>
      </c>
      <c r="U58" s="29"/>
      <c r="V58" s="29">
        <f t="shared" si="13"/>
        <v>-2.3297899999306537E-2</v>
      </c>
      <c r="X58" s="17">
        <v>687</v>
      </c>
      <c r="Y58" s="16">
        <v>1.9E-3</v>
      </c>
      <c r="Z58" t="s">
        <v>263</v>
      </c>
      <c r="AB58" t="s">
        <v>264</v>
      </c>
    </row>
    <row r="59" spans="1:34">
      <c r="A59" s="31" t="s">
        <v>302</v>
      </c>
      <c r="B59" s="120" t="s">
        <v>90</v>
      </c>
      <c r="C59" s="22">
        <v>55154.459300000002</v>
      </c>
      <c r="D59" s="127" t="s">
        <v>284</v>
      </c>
      <c r="E59" s="29">
        <f t="shared" si="1"/>
        <v>29337.257093245647</v>
      </c>
      <c r="F59" s="15">
        <f t="shared" si="9"/>
        <v>29337.5</v>
      </c>
      <c r="G59" s="29">
        <f t="shared" si="15"/>
        <v>-0.11241624999820488</v>
      </c>
      <c r="H59" s="29"/>
      <c r="I59" s="29"/>
      <c r="K59" s="29">
        <f>G59</f>
        <v>-0.11241624999820488</v>
      </c>
      <c r="L59" s="29"/>
      <c r="M59" s="29"/>
      <c r="N59" s="29"/>
      <c r="O59" s="29">
        <f t="shared" si="4"/>
        <v>-0.11508540989462154</v>
      </c>
      <c r="P59" s="30">
        <f t="shared" si="5"/>
        <v>40135.959300000002</v>
      </c>
      <c r="Q59" s="29">
        <f t="shared" si="6"/>
        <v>7.1244145526390349E-6</v>
      </c>
      <c r="R59" s="4"/>
      <c r="S59" s="32">
        <v>1</v>
      </c>
      <c r="T59" s="29">
        <f t="shared" si="12"/>
        <v>7.1244145526390349E-6</v>
      </c>
      <c r="V59" s="29">
        <f t="shared" si="13"/>
        <v>-0.11241624999820488</v>
      </c>
      <c r="X59" s="17">
        <v>18243</v>
      </c>
      <c r="Y59" s="16">
        <v>5.0000000000000001E-4</v>
      </c>
      <c r="Z59" t="s">
        <v>263</v>
      </c>
      <c r="AB59" t="s">
        <v>277</v>
      </c>
    </row>
    <row r="60" spans="1:34">
      <c r="A60" s="101" t="s">
        <v>884</v>
      </c>
      <c r="B60" s="161" t="s">
        <v>89</v>
      </c>
      <c r="C60" s="46">
        <v>56588.408100000001</v>
      </c>
      <c r="D60" s="46" t="s">
        <v>246</v>
      </c>
      <c r="E60" s="29">
        <f t="shared" si="1"/>
        <v>32435.7045946172</v>
      </c>
      <c r="F60" s="15">
        <f t="shared" si="9"/>
        <v>32435.5</v>
      </c>
      <c r="G60" s="29">
        <f t="shared" si="15"/>
        <v>9.4685550000576768E-2</v>
      </c>
      <c r="H60" s="29"/>
      <c r="I60" s="29"/>
      <c r="K60" s="29">
        <f>G60</f>
        <v>9.4685550000576768E-2</v>
      </c>
      <c r="L60" s="29"/>
      <c r="M60" s="29"/>
      <c r="N60" s="29"/>
      <c r="O60" s="29">
        <f t="shared" si="4"/>
        <v>-0.13382935510836785</v>
      </c>
      <c r="P60" s="30">
        <f t="shared" si="5"/>
        <v>41569.908100000001</v>
      </c>
      <c r="Q60" s="29">
        <f t="shared" si="6"/>
        <v>5.2219061856949966E-2</v>
      </c>
      <c r="S60" s="32">
        <v>1</v>
      </c>
      <c r="T60" s="29">
        <f t="shared" si="12"/>
        <v>5.2219061856949966E-2</v>
      </c>
      <c r="V60" s="29">
        <f t="shared" si="13"/>
        <v>9.4685550000576768E-2</v>
      </c>
    </row>
    <row r="61" spans="1:34">
      <c r="A61" s="101" t="s">
        <v>884</v>
      </c>
      <c r="B61" s="161" t="s">
        <v>90</v>
      </c>
      <c r="C61" s="46">
        <v>56592.342799999999</v>
      </c>
      <c r="D61" s="46" t="s">
        <v>246</v>
      </c>
      <c r="E61" s="29">
        <f t="shared" si="1"/>
        <v>32444.206614622126</v>
      </c>
      <c r="F61" s="15">
        <f t="shared" si="9"/>
        <v>32444</v>
      </c>
      <c r="G61" s="29">
        <f t="shared" si="15"/>
        <v>9.5620400003099348E-2</v>
      </c>
      <c r="H61" s="29"/>
      <c r="I61" s="29"/>
      <c r="K61" s="29">
        <f>G61</f>
        <v>9.5620400003099348E-2</v>
      </c>
      <c r="L61" s="29"/>
      <c r="M61" s="29"/>
      <c r="N61" s="29"/>
      <c r="O61" s="29">
        <f t="shared" si="4"/>
        <v>-0.13388206367094127</v>
      </c>
      <c r="P61" s="30">
        <f t="shared" si="5"/>
        <v>41573.842799999999</v>
      </c>
      <c r="Q61" s="29">
        <f t="shared" si="6"/>
        <v>5.2671380832454331E-2</v>
      </c>
      <c r="S61" s="32">
        <v>1</v>
      </c>
      <c r="T61" s="29">
        <f t="shared" si="12"/>
        <v>5.2671380832454331E-2</v>
      </c>
      <c r="V61" s="29">
        <f t="shared" si="13"/>
        <v>9.5620400003099348E-2</v>
      </c>
    </row>
    <row r="62" spans="1:34">
      <c r="A62" s="101" t="s">
        <v>884</v>
      </c>
      <c r="B62" s="161" t="s">
        <v>89</v>
      </c>
      <c r="C62" s="46">
        <v>56592.5749</v>
      </c>
      <c r="D62" s="46" t="s">
        <v>246</v>
      </c>
      <c r="E62" s="29">
        <f t="shared" si="1"/>
        <v>32444.708131597537</v>
      </c>
      <c r="F62" s="15">
        <f t="shared" si="9"/>
        <v>32444.5</v>
      </c>
      <c r="G62" s="29">
        <f t="shared" si="15"/>
        <v>9.6322450001025572E-2</v>
      </c>
      <c r="H62" s="29"/>
      <c r="I62" s="29"/>
      <c r="K62" s="29">
        <f>G62</f>
        <v>9.6322450001025572E-2</v>
      </c>
      <c r="L62" s="29"/>
      <c r="M62" s="29"/>
      <c r="N62" s="29"/>
      <c r="O62" s="29">
        <f t="shared" si="4"/>
        <v>-0.1338851643928789</v>
      </c>
      <c r="P62" s="30">
        <f t="shared" si="5"/>
        <v>41574.0749</v>
      </c>
      <c r="Q62" s="29">
        <f t="shared" si="6"/>
        <v>5.2995545724932612E-2</v>
      </c>
      <c r="S62" s="32">
        <v>1</v>
      </c>
      <c r="T62" s="29">
        <f t="shared" si="12"/>
        <v>5.2995545724932612E-2</v>
      </c>
      <c r="V62" s="29">
        <f t="shared" si="13"/>
        <v>9.6322450001025572E-2</v>
      </c>
    </row>
    <row r="63" spans="1:34">
      <c r="A63" s="101" t="s">
        <v>595</v>
      </c>
      <c r="B63" s="161" t="s">
        <v>89</v>
      </c>
      <c r="C63" s="46">
        <v>45637.387999999999</v>
      </c>
      <c r="D63" s="46" t="s">
        <v>246</v>
      </c>
      <c r="E63" s="29">
        <f t="shared" si="1"/>
        <v>8772.9623360967562</v>
      </c>
      <c r="F63" s="15">
        <f t="shared" si="9"/>
        <v>8773</v>
      </c>
      <c r="G63" s="29">
        <f t="shared" si="15"/>
        <v>-1.7430699997930788E-2</v>
      </c>
      <c r="H63" s="29"/>
      <c r="I63" s="29"/>
      <c r="J63" s="29">
        <f t="shared" ref="J63:J70" si="16">G63</f>
        <v>-1.7430699997930788E-2</v>
      </c>
      <c r="L63" s="29"/>
      <c r="M63" s="29"/>
      <c r="N63" s="29"/>
      <c r="O63" s="29">
        <f t="shared" si="4"/>
        <v>-1.4264450246041227E-2</v>
      </c>
      <c r="P63" s="30">
        <f t="shared" si="5"/>
        <v>30618.887999999999</v>
      </c>
      <c r="Q63" s="29">
        <f t="shared" si="6"/>
        <v>1.0025137491340703E-5</v>
      </c>
      <c r="S63" s="32">
        <v>1</v>
      </c>
      <c r="T63" s="29">
        <f t="shared" si="12"/>
        <v>1.0025137491340703E-5</v>
      </c>
      <c r="V63" s="29">
        <f t="shared" si="13"/>
        <v>-1.7430699997930788E-2</v>
      </c>
    </row>
    <row r="64" spans="1:34" s="29" customFormat="1">
      <c r="A64" s="31" t="s">
        <v>75</v>
      </c>
      <c r="B64" s="120"/>
      <c r="C64" s="22">
        <v>47777.342400000001</v>
      </c>
      <c r="D64" s="22"/>
      <c r="E64" s="29">
        <f t="shared" si="1"/>
        <v>13396.932427448046</v>
      </c>
      <c r="F64" s="15">
        <f t="shared" si="9"/>
        <v>13397</v>
      </c>
      <c r="G64" s="29">
        <f t="shared" si="15"/>
        <v>-3.1272299995180219E-2</v>
      </c>
      <c r="J64" s="29">
        <f t="shared" si="16"/>
        <v>-3.1272299995180219E-2</v>
      </c>
      <c r="O64" s="29">
        <f t="shared" si="4"/>
        <v>-3.3359404394071202E-2</v>
      </c>
      <c r="P64" s="30">
        <f t="shared" si="5"/>
        <v>32758.842400000001</v>
      </c>
      <c r="Q64" s="29">
        <f t="shared" si="6"/>
        <v>4.3560047718700874E-6</v>
      </c>
      <c r="S64" s="32">
        <v>0.1</v>
      </c>
      <c r="T64" s="29">
        <f t="shared" si="12"/>
        <v>4.3560047718700877E-7</v>
      </c>
      <c r="V64" s="29">
        <f t="shared" si="13"/>
        <v>-3.1272299995180219E-2</v>
      </c>
      <c r="AA64" s="29" t="s">
        <v>73</v>
      </c>
      <c r="AB64" s="29" t="s">
        <v>74</v>
      </c>
      <c r="AH64" s="29" t="s">
        <v>76</v>
      </c>
    </row>
    <row r="65" spans="1:34" s="29" customFormat="1">
      <c r="A65" s="31" t="s">
        <v>75</v>
      </c>
      <c r="B65" s="120"/>
      <c r="C65" s="22">
        <v>47777.342700000001</v>
      </c>
      <c r="D65" s="22"/>
      <c r="E65" s="29">
        <f t="shared" si="1"/>
        <v>13396.933075681964</v>
      </c>
      <c r="F65" s="15">
        <f t="shared" si="9"/>
        <v>13397</v>
      </c>
      <c r="G65" s="29">
        <f t="shared" si="15"/>
        <v>-3.0972299995482899E-2</v>
      </c>
      <c r="J65" s="29">
        <f t="shared" si="16"/>
        <v>-3.0972299995482899E-2</v>
      </c>
      <c r="O65" s="29">
        <f t="shared" si="4"/>
        <v>-3.3359404394071202E-2</v>
      </c>
      <c r="P65" s="30">
        <f t="shared" si="5"/>
        <v>32758.842700000001</v>
      </c>
      <c r="Q65" s="29">
        <f t="shared" si="6"/>
        <v>5.69826740975962E-6</v>
      </c>
      <c r="S65" s="32">
        <v>0.1</v>
      </c>
      <c r="T65" s="29">
        <f t="shared" si="12"/>
        <v>5.69826740975962E-7</v>
      </c>
      <c r="V65" s="29">
        <f t="shared" si="13"/>
        <v>-3.0972299995482899E-2</v>
      </c>
      <c r="AA65" s="29" t="s">
        <v>73</v>
      </c>
      <c r="AB65" s="29" t="s">
        <v>59</v>
      </c>
      <c r="AH65" s="29" t="s">
        <v>76</v>
      </c>
    </row>
    <row r="66" spans="1:34" s="29" customFormat="1">
      <c r="A66" s="31" t="s">
        <v>77</v>
      </c>
      <c r="B66" s="120"/>
      <c r="C66" s="22">
        <v>48287.337500000001</v>
      </c>
      <c r="D66" s="22"/>
      <c r="E66" s="29">
        <f t="shared" si="1"/>
        <v>14498.919502095854</v>
      </c>
      <c r="F66" s="15">
        <f t="shared" si="9"/>
        <v>14499</v>
      </c>
      <c r="G66" s="29">
        <f t="shared" si="15"/>
        <v>-3.7254099996061996E-2</v>
      </c>
      <c r="J66" s="29">
        <f t="shared" si="16"/>
        <v>-3.7254099996061996E-2</v>
      </c>
      <c r="O66" s="29">
        <f t="shared" si="4"/>
        <v>-3.8216195350425794E-2</v>
      </c>
      <c r="P66" s="30">
        <f t="shared" si="5"/>
        <v>33268.837500000001</v>
      </c>
      <c r="Q66" s="29">
        <f t="shared" si="6"/>
        <v>9.2562747088840266E-7</v>
      </c>
      <c r="S66" s="32">
        <v>0.1</v>
      </c>
      <c r="T66" s="29">
        <f t="shared" si="12"/>
        <v>9.2562747088840272E-8</v>
      </c>
      <c r="V66" s="29">
        <f t="shared" si="13"/>
        <v>-3.7254099996061996E-2</v>
      </c>
      <c r="AA66" s="29" t="s">
        <v>73</v>
      </c>
      <c r="AB66" s="29" t="s">
        <v>59</v>
      </c>
      <c r="AH66" s="29" t="s">
        <v>76</v>
      </c>
    </row>
    <row r="67" spans="1:34" s="29" customFormat="1">
      <c r="A67" s="31" t="s">
        <v>77</v>
      </c>
      <c r="B67" s="120"/>
      <c r="C67" s="22">
        <v>48287.338900000002</v>
      </c>
      <c r="D67" s="22"/>
      <c r="E67" s="29">
        <f t="shared" si="1"/>
        <v>14498.92252718748</v>
      </c>
      <c r="F67" s="15">
        <f t="shared" si="9"/>
        <v>14499</v>
      </c>
      <c r="G67" s="29">
        <f t="shared" si="15"/>
        <v>-3.5854099995049182E-2</v>
      </c>
      <c r="J67" s="29">
        <f t="shared" si="16"/>
        <v>-3.5854099995049182E-2</v>
      </c>
      <c r="O67" s="29">
        <f t="shared" si="4"/>
        <v>-3.8216195350425794E-2</v>
      </c>
      <c r="P67" s="30">
        <f t="shared" si="5"/>
        <v>33268.838900000002</v>
      </c>
      <c r="Q67" s="29">
        <f t="shared" si="6"/>
        <v>5.5794944678917614E-6</v>
      </c>
      <c r="S67" s="32">
        <v>0.1</v>
      </c>
      <c r="T67" s="29">
        <f t="shared" si="12"/>
        <v>5.5794944678917614E-7</v>
      </c>
      <c r="V67" s="29">
        <f t="shared" si="13"/>
        <v>-3.5854099995049182E-2</v>
      </c>
      <c r="AA67" s="29" t="s">
        <v>73</v>
      </c>
      <c r="AB67" s="29" t="s">
        <v>74</v>
      </c>
      <c r="AH67" s="29" t="s">
        <v>76</v>
      </c>
    </row>
    <row r="68" spans="1:34" s="29" customFormat="1">
      <c r="A68" s="31" t="s">
        <v>78</v>
      </c>
      <c r="B68" s="120"/>
      <c r="C68" s="22">
        <v>48502.537799999998</v>
      </c>
      <c r="D68" s="22"/>
      <c r="E68" s="29">
        <f t="shared" si="1"/>
        <v>14963.919948296862</v>
      </c>
      <c r="F68" s="15">
        <f t="shared" si="9"/>
        <v>14964</v>
      </c>
      <c r="G68" s="29">
        <f t="shared" si="15"/>
        <v>-3.7047600002551917E-2</v>
      </c>
      <c r="J68" s="29">
        <f t="shared" si="16"/>
        <v>-3.7047600002551917E-2</v>
      </c>
      <c r="O68" s="29">
        <f t="shared" si="4"/>
        <v>-4.0300908091484594E-2</v>
      </c>
      <c r="P68" s="30">
        <f t="shared" si="5"/>
        <v>33484.037799999998</v>
      </c>
      <c r="Q68" s="29">
        <f t="shared" si="6"/>
        <v>1.0584013521514787E-5</v>
      </c>
      <c r="S68" s="32">
        <v>0.1</v>
      </c>
      <c r="T68" s="29">
        <f t="shared" si="12"/>
        <v>1.0584013521514786E-6</v>
      </c>
      <c r="V68" s="29">
        <f t="shared" si="13"/>
        <v>-3.7047600002551917E-2</v>
      </c>
      <c r="AA68" s="29" t="s">
        <v>73</v>
      </c>
      <c r="AB68" s="29" t="s">
        <v>59</v>
      </c>
      <c r="AH68" s="29" t="s">
        <v>76</v>
      </c>
    </row>
    <row r="69" spans="1:34" s="29" customFormat="1">
      <c r="A69" s="31" t="s">
        <v>78</v>
      </c>
      <c r="B69" s="120"/>
      <c r="C69" s="22">
        <v>48502.541599999997</v>
      </c>
      <c r="D69" s="22"/>
      <c r="E69" s="29">
        <f t="shared" si="1"/>
        <v>14963.928159259835</v>
      </c>
      <c r="F69" s="15">
        <f t="shared" si="9"/>
        <v>14964</v>
      </c>
      <c r="G69" s="29">
        <f t="shared" si="15"/>
        <v>-3.3247600003960542E-2</v>
      </c>
      <c r="J69" s="29">
        <f t="shared" si="16"/>
        <v>-3.3247600003960542E-2</v>
      </c>
      <c r="O69" s="29">
        <f t="shared" si="4"/>
        <v>-4.0300908091484594E-2</v>
      </c>
      <c r="P69" s="30">
        <f t="shared" si="5"/>
        <v>33484.041599999997</v>
      </c>
      <c r="Q69" s="29">
        <f t="shared" si="6"/>
        <v>4.9749154977532199E-5</v>
      </c>
      <c r="S69" s="32">
        <v>0.1</v>
      </c>
      <c r="T69" s="29">
        <f t="shared" si="12"/>
        <v>4.97491549775322E-6</v>
      </c>
      <c r="V69" s="29">
        <f t="shared" si="13"/>
        <v>-3.3247600003960542E-2</v>
      </c>
      <c r="AA69" s="29" t="s">
        <v>73</v>
      </c>
      <c r="AB69" s="29" t="s">
        <v>74</v>
      </c>
      <c r="AH69" s="29" t="s">
        <v>76</v>
      </c>
    </row>
    <row r="70" spans="1:34" s="29" customFormat="1">
      <c r="A70" s="31" t="s">
        <v>78</v>
      </c>
      <c r="B70" s="120"/>
      <c r="C70" s="22">
        <v>48628.421000000002</v>
      </c>
      <c r="D70" s="22"/>
      <c r="E70" s="29">
        <f t="shared" si="1"/>
        <v>15235.925815245995</v>
      </c>
      <c r="F70" s="15">
        <f t="shared" si="9"/>
        <v>15236</v>
      </c>
      <c r="G70" s="29">
        <f t="shared" si="15"/>
        <v>-3.4332399998675101E-2</v>
      </c>
      <c r="J70" s="29">
        <f t="shared" si="16"/>
        <v>-3.4332399998675101E-2</v>
      </c>
      <c r="O70" s="29">
        <f t="shared" si="4"/>
        <v>-4.1530075772786196E-2</v>
      </c>
      <c r="P70" s="30">
        <f t="shared" si="5"/>
        <v>33609.921000000002</v>
      </c>
      <c r="Q70" s="29">
        <f t="shared" si="6"/>
        <v>5.1806536549225756E-5</v>
      </c>
      <c r="S70" s="32">
        <v>0.1</v>
      </c>
      <c r="T70" s="29">
        <f t="shared" si="12"/>
        <v>5.1806536549225756E-6</v>
      </c>
      <c r="V70" s="29">
        <f t="shared" si="13"/>
        <v>-3.4332399998675101E-2</v>
      </c>
      <c r="AA70" s="29" t="s">
        <v>79</v>
      </c>
      <c r="AH70" s="29" t="s">
        <v>76</v>
      </c>
    </row>
    <row r="71" spans="1:34" s="29" customFormat="1">
      <c r="A71" s="31" t="s">
        <v>61</v>
      </c>
      <c r="B71" s="32"/>
      <c r="C71" s="33">
        <v>41930.400999999998</v>
      </c>
      <c r="D71" s="33" t="s">
        <v>200</v>
      </c>
      <c r="E71" s="29">
        <f t="shared" si="1"/>
        <v>762.97996589857291</v>
      </c>
      <c r="F71" s="15">
        <f t="shared" si="9"/>
        <v>763</v>
      </c>
      <c r="O71" s="29">
        <f t="shared" si="4"/>
        <v>1.3904824404301328E-2</v>
      </c>
      <c r="P71" s="30">
        <f t="shared" si="5"/>
        <v>26911.900999999998</v>
      </c>
      <c r="Q71" s="29">
        <f t="shared" si="6"/>
        <v>1.9334414171445378E-4</v>
      </c>
      <c r="R71" s="101">
        <v>-9.2717000006814487E-3</v>
      </c>
      <c r="U71" s="29">
        <f>G71+R71</f>
        <v>-9.2717000006814487E-3</v>
      </c>
      <c r="AC71" s="29">
        <v>9</v>
      </c>
      <c r="AE71" s="29" t="s">
        <v>57</v>
      </c>
      <c r="AH71" s="29" t="s">
        <v>59</v>
      </c>
    </row>
    <row r="72" spans="1:34" s="29" customFormat="1">
      <c r="A72" s="31" t="s">
        <v>82</v>
      </c>
      <c r="B72" s="120"/>
      <c r="C72" s="22">
        <v>50767.434999999998</v>
      </c>
      <c r="D72" s="22">
        <v>7.0000000000000001E-3</v>
      </c>
      <c r="E72" s="29">
        <f t="shared" si="1"/>
        <v>19857.863909338867</v>
      </c>
      <c r="F72" s="15">
        <f t="shared" si="9"/>
        <v>19858</v>
      </c>
      <c r="G72" s="29">
        <f>C72-(C$7+F72*C$8)</f>
        <v>-6.2982200004626065E-2</v>
      </c>
      <c r="I72" s="29">
        <f>G72</f>
        <v>-6.2982200004626065E-2</v>
      </c>
      <c r="O72" s="29">
        <f t="shared" si="4"/>
        <v>-6.3513996083695706E-2</v>
      </c>
      <c r="P72" s="30">
        <f t="shared" si="5"/>
        <v>35748.934999999998</v>
      </c>
      <c r="Q72" s="29">
        <f t="shared" si="6"/>
        <v>2.8280706971384362E-7</v>
      </c>
      <c r="S72" s="32">
        <v>0.1</v>
      </c>
      <c r="T72" s="29">
        <f>+S72*Q72</f>
        <v>2.8280706971384364E-8</v>
      </c>
      <c r="V72" s="29">
        <f>G72+R72</f>
        <v>-6.2982200004626065E-2</v>
      </c>
      <c r="AA72" s="29" t="s">
        <v>80</v>
      </c>
      <c r="AC72" s="29">
        <v>19</v>
      </c>
      <c r="AE72" s="29" t="s">
        <v>81</v>
      </c>
      <c r="AH72" s="29" t="s">
        <v>59</v>
      </c>
    </row>
    <row r="73" spans="1:34" s="29" customFormat="1">
      <c r="A73" s="31" t="s">
        <v>62</v>
      </c>
      <c r="B73" s="32"/>
      <c r="C73" s="33">
        <v>41981.300999999999</v>
      </c>
      <c r="D73" s="33" t="s">
        <v>200</v>
      </c>
      <c r="E73" s="29">
        <f t="shared" si="1"/>
        <v>872.96365417239178</v>
      </c>
      <c r="F73" s="15">
        <f t="shared" si="9"/>
        <v>873</v>
      </c>
      <c r="O73" s="29">
        <f t="shared" si="4"/>
        <v>1.3560128255468181E-2</v>
      </c>
      <c r="P73" s="30">
        <f t="shared" si="5"/>
        <v>26962.800999999999</v>
      </c>
      <c r="Q73" s="29">
        <f t="shared" si="6"/>
        <v>1.8387707830474652E-4</v>
      </c>
      <c r="R73" s="101">
        <v>-1.6820700002426747E-2</v>
      </c>
      <c r="U73" s="29">
        <f t="shared" ref="U73:U85" si="17">G73+R73</f>
        <v>-1.6820700002426747E-2</v>
      </c>
      <c r="AC73" s="29">
        <v>5</v>
      </c>
      <c r="AE73" s="29" t="s">
        <v>57</v>
      </c>
      <c r="AH73" s="29" t="s">
        <v>59</v>
      </c>
    </row>
    <row r="74" spans="1:34" s="29" customFormat="1">
      <c r="A74" s="31" t="s">
        <v>63</v>
      </c>
      <c r="B74" s="32" t="s">
        <v>90</v>
      </c>
      <c r="C74" s="33">
        <v>42369.351999999999</v>
      </c>
      <c r="D74" s="33" t="s">
        <v>200</v>
      </c>
      <c r="E74" s="29">
        <f t="shared" si="1"/>
        <v>1711.4563893068205</v>
      </c>
      <c r="F74" s="15">
        <f t="shared" si="9"/>
        <v>1711.5</v>
      </c>
      <c r="O74" s="29">
        <f t="shared" si="4"/>
        <v>1.0894029423831376E-2</v>
      </c>
      <c r="P74" s="30">
        <f t="shared" si="5"/>
        <v>27350.851999999999</v>
      </c>
      <c r="Q74" s="29">
        <f t="shared" si="6"/>
        <v>1.1867987708730378E-4</v>
      </c>
      <c r="R74" s="101">
        <v>-2.0182849999400787E-2</v>
      </c>
      <c r="U74" s="29">
        <f t="shared" si="17"/>
        <v>-2.0182849999400787E-2</v>
      </c>
      <c r="AC74" s="29">
        <v>5</v>
      </c>
      <c r="AE74" s="29" t="s">
        <v>57</v>
      </c>
      <c r="AH74" s="29" t="s">
        <v>59</v>
      </c>
    </row>
    <row r="75" spans="1:34" s="29" customFormat="1">
      <c r="A75" s="31" t="s">
        <v>64</v>
      </c>
      <c r="B75" s="32" t="s">
        <v>90</v>
      </c>
      <c r="C75" s="33">
        <v>42427.267</v>
      </c>
      <c r="D75" s="33" t="s">
        <v>200</v>
      </c>
      <c r="E75" s="29">
        <f t="shared" si="1"/>
        <v>1836.5979473889056</v>
      </c>
      <c r="F75" s="15">
        <f t="shared" si="9"/>
        <v>1836.5</v>
      </c>
      <c r="O75" s="29">
        <f t="shared" si="4"/>
        <v>1.0490737390937451E-2</v>
      </c>
      <c r="P75" s="30">
        <f t="shared" si="5"/>
        <v>27408.767</v>
      </c>
      <c r="Q75" s="29">
        <f t="shared" si="6"/>
        <v>1.1005557100561312E-4</v>
      </c>
      <c r="R75" s="101">
        <v>4.5329649998166133E-2</v>
      </c>
      <c r="U75" s="29">
        <f t="shared" si="17"/>
        <v>4.5329649998166133E-2</v>
      </c>
      <c r="AC75" s="29">
        <v>7</v>
      </c>
      <c r="AE75" s="29" t="s">
        <v>57</v>
      </c>
      <c r="AH75" s="29" t="s">
        <v>59</v>
      </c>
    </row>
    <row r="76" spans="1:34" s="29" customFormat="1">
      <c r="A76" s="31" t="s">
        <v>65</v>
      </c>
      <c r="B76" s="32"/>
      <c r="C76" s="33">
        <v>42740.286</v>
      </c>
      <c r="D76" s="33" t="s">
        <v>200</v>
      </c>
      <c r="E76" s="29">
        <f t="shared" si="1"/>
        <v>2512.9630577971875</v>
      </c>
      <c r="F76" s="15">
        <f t="shared" si="9"/>
        <v>2513</v>
      </c>
      <c r="O76" s="29">
        <f t="shared" si="4"/>
        <v>8.2818226682730093E-3</v>
      </c>
      <c r="P76" s="30">
        <f t="shared" si="5"/>
        <v>27721.786</v>
      </c>
      <c r="Q76" s="29">
        <f t="shared" si="6"/>
        <v>6.8588586708720671E-5</v>
      </c>
      <c r="R76" s="101">
        <v>-1.7096700001275167E-2</v>
      </c>
      <c r="U76" s="29">
        <f t="shared" si="17"/>
        <v>-1.7096700001275167E-2</v>
      </c>
      <c r="AC76" s="29">
        <v>9</v>
      </c>
      <c r="AE76" s="29" t="s">
        <v>57</v>
      </c>
      <c r="AH76" s="29" t="s">
        <v>59</v>
      </c>
    </row>
    <row r="77" spans="1:34" s="29" customFormat="1">
      <c r="A77" s="31" t="s">
        <v>66</v>
      </c>
      <c r="B77" s="32"/>
      <c r="C77" s="33">
        <v>42993.45</v>
      </c>
      <c r="D77" s="33" t="s">
        <v>200</v>
      </c>
      <c r="E77" s="29">
        <f t="shared" si="1"/>
        <v>3059.9946974465383</v>
      </c>
      <c r="F77" s="15">
        <f t="shared" si="9"/>
        <v>3060</v>
      </c>
      <c r="O77" s="29">
        <f t="shared" si="4"/>
        <v>6.4632928089137925E-3</v>
      </c>
      <c r="P77" s="30">
        <f t="shared" si="5"/>
        <v>27974.949999999997</v>
      </c>
      <c r="Q77" s="29">
        <f t="shared" si="6"/>
        <v>4.1774153933756743E-5</v>
      </c>
      <c r="R77" s="101">
        <v>-2.4540000013075769E-3</v>
      </c>
      <c r="U77" s="29">
        <f t="shared" si="17"/>
        <v>-2.4540000013075769E-3</v>
      </c>
      <c r="AC77" s="29">
        <v>9</v>
      </c>
      <c r="AE77" s="29" t="s">
        <v>57</v>
      </c>
      <c r="AH77" s="29" t="s">
        <v>59</v>
      </c>
    </row>
    <row r="78" spans="1:34" s="29" customFormat="1">
      <c r="A78" s="31" t="s">
        <v>68</v>
      </c>
      <c r="B78" s="32"/>
      <c r="C78" s="33">
        <v>43065.326000000001</v>
      </c>
      <c r="D78" s="33" t="s">
        <v>200</v>
      </c>
      <c r="E78" s="29">
        <f t="shared" si="1"/>
        <v>3215.3029013437722</v>
      </c>
      <c r="F78" s="15">
        <f t="shared" si="9"/>
        <v>3215.5</v>
      </c>
      <c r="O78" s="29">
        <f t="shared" si="4"/>
        <v>5.9410267513355583E-3</v>
      </c>
      <c r="P78" s="30">
        <f t="shared" si="5"/>
        <v>28046.826000000001</v>
      </c>
      <c r="Q78" s="29">
        <f t="shared" si="6"/>
        <v>3.5295798860084739E-5</v>
      </c>
      <c r="R78" s="101">
        <v>-9.1216449996863957E-2</v>
      </c>
      <c r="U78" s="29">
        <f t="shared" si="17"/>
        <v>-9.1216449996863957E-2</v>
      </c>
      <c r="AC78" s="29">
        <v>14</v>
      </c>
      <c r="AE78" s="29" t="s">
        <v>67</v>
      </c>
      <c r="AH78" s="29" t="s">
        <v>59</v>
      </c>
    </row>
    <row r="79" spans="1:34" s="29" customFormat="1">
      <c r="A79" s="31" t="s">
        <v>69</v>
      </c>
      <c r="B79" s="32"/>
      <c r="C79" s="33">
        <v>43069.357000000004</v>
      </c>
      <c r="D79" s="33" t="s">
        <v>200</v>
      </c>
      <c r="E79" s="29">
        <f t="shared" si="1"/>
        <v>3224.0130044367397</v>
      </c>
      <c r="F79" s="15">
        <f t="shared" si="9"/>
        <v>3224</v>
      </c>
      <c r="O79" s="29">
        <f t="shared" si="4"/>
        <v>5.9124108348156817E-3</v>
      </c>
      <c r="P79" s="30">
        <f t="shared" si="5"/>
        <v>28050.857000000004</v>
      </c>
      <c r="Q79" s="29">
        <f t="shared" si="6"/>
        <v>3.495660187964587E-5</v>
      </c>
      <c r="R79" s="101">
        <v>6.0184000030858442E-3</v>
      </c>
      <c r="U79" s="29">
        <f t="shared" si="17"/>
        <v>6.0184000030858442E-3</v>
      </c>
      <c r="AC79" s="29">
        <v>10</v>
      </c>
      <c r="AE79" s="29" t="s">
        <v>67</v>
      </c>
      <c r="AH79" s="29" t="s">
        <v>59</v>
      </c>
    </row>
    <row r="80" spans="1:34" s="29" customFormat="1">
      <c r="A80" s="31" t="s">
        <v>70</v>
      </c>
      <c r="B80" s="32"/>
      <c r="C80" s="33">
        <v>43431.277000000002</v>
      </c>
      <c r="D80" s="33" t="s">
        <v>200</v>
      </c>
      <c r="E80" s="29">
        <f t="shared" si="1"/>
        <v>4006.0424044379029</v>
      </c>
      <c r="F80" s="15">
        <f t="shared" si="9"/>
        <v>4006</v>
      </c>
      <c r="O80" s="29">
        <f t="shared" si="4"/>
        <v>3.2497642806116446E-3</v>
      </c>
      <c r="P80" s="30">
        <f t="shared" si="5"/>
        <v>28412.777000000002</v>
      </c>
      <c r="Q80" s="29">
        <f t="shared" si="6"/>
        <v>1.056096787953932E-5</v>
      </c>
      <c r="R80" s="101">
        <v>1.9624600005045068E-2</v>
      </c>
      <c r="U80" s="29">
        <f t="shared" si="17"/>
        <v>1.9624600005045068E-2</v>
      </c>
      <c r="AC80" s="29">
        <v>6</v>
      </c>
      <c r="AE80" s="29" t="s">
        <v>57</v>
      </c>
      <c r="AH80" s="29" t="s">
        <v>59</v>
      </c>
    </row>
    <row r="81" spans="1:34" s="29" customFormat="1">
      <c r="A81" s="31" t="s">
        <v>70</v>
      </c>
      <c r="B81" s="32" t="s">
        <v>90</v>
      </c>
      <c r="C81" s="33">
        <v>43432.462</v>
      </c>
      <c r="D81" s="33" t="s">
        <v>200</v>
      </c>
      <c r="E81" s="29">
        <f t="shared" si="1"/>
        <v>4008.6029284183392</v>
      </c>
      <c r="F81" s="15">
        <f t="shared" si="9"/>
        <v>4008.5</v>
      </c>
      <c r="O81" s="29">
        <f t="shared" si="4"/>
        <v>3.2411568598333905E-3</v>
      </c>
      <c r="P81" s="30">
        <f t="shared" si="5"/>
        <v>28413.962</v>
      </c>
      <c r="Q81" s="29">
        <f t="shared" si="6"/>
        <v>1.0505097790045044E-5</v>
      </c>
      <c r="R81" s="101">
        <v>4.7634850001486484E-2</v>
      </c>
      <c r="U81" s="29">
        <f t="shared" si="17"/>
        <v>4.7634850001486484E-2</v>
      </c>
      <c r="AC81" s="29">
        <v>6</v>
      </c>
      <c r="AE81" s="29" t="s">
        <v>57</v>
      </c>
      <c r="AH81" s="29" t="s">
        <v>59</v>
      </c>
    </row>
    <row r="82" spans="1:34" s="29" customFormat="1">
      <c r="A82" s="31" t="s">
        <v>71</v>
      </c>
      <c r="B82" s="32"/>
      <c r="C82" s="33">
        <v>43791.358</v>
      </c>
      <c r="D82" s="33" t="s">
        <v>200</v>
      </c>
      <c r="E82" s="29">
        <f t="shared" si="1"/>
        <v>4784.098130514989</v>
      </c>
      <c r="F82" s="15">
        <f t="shared" si="9"/>
        <v>4784</v>
      </c>
      <c r="O82" s="29">
        <f t="shared" si="4"/>
        <v>5.4187207461841138E-4</v>
      </c>
      <c r="P82" s="30">
        <f t="shared" si="5"/>
        <v>28772.858</v>
      </c>
      <c r="Q82" s="29">
        <f t="shared" si="6"/>
        <v>2.9362534525126117E-7</v>
      </c>
      <c r="R82" s="101">
        <v>4.5414400003210176E-2</v>
      </c>
      <c r="U82" s="29">
        <f t="shared" si="17"/>
        <v>4.5414400003210176E-2</v>
      </c>
      <c r="AC82" s="29">
        <v>6</v>
      </c>
      <c r="AE82" s="29" t="s">
        <v>57</v>
      </c>
      <c r="AH82" s="29" t="s">
        <v>59</v>
      </c>
    </row>
    <row r="83" spans="1:34" s="29" customFormat="1">
      <c r="A83" s="31" t="s">
        <v>58</v>
      </c>
      <c r="B83" s="32"/>
      <c r="C83" s="33">
        <v>41595.343999999997</v>
      </c>
      <c r="D83" s="33" t="s">
        <v>200</v>
      </c>
      <c r="E83" s="29">
        <f t="shared" si="1"/>
        <v>38.995591793269263</v>
      </c>
      <c r="F83" s="15">
        <f t="shared" si="9"/>
        <v>39</v>
      </c>
      <c r="G83" s="29">
        <f>C83-(C$7+F83*C$8)</f>
        <v>-2.040100000158418E-3</v>
      </c>
      <c r="I83" s="29">
        <f>G83</f>
        <v>-2.040100000158418E-3</v>
      </c>
      <c r="O83" s="29">
        <f t="shared" si="4"/>
        <v>1.6144265788867535E-2</v>
      </c>
      <c r="P83" s="30">
        <f t="shared" si="5"/>
        <v>26576.843999999997</v>
      </c>
      <c r="Q83" s="29">
        <f t="shared" si="6"/>
        <v>3.3067115914909748E-4</v>
      </c>
      <c r="R83" s="101">
        <v>-2.040100000158418E-3</v>
      </c>
      <c r="U83" s="29">
        <f t="shared" si="17"/>
        <v>-4.0802000003168359E-3</v>
      </c>
      <c r="AC83" s="29">
        <v>10</v>
      </c>
      <c r="AE83" s="29" t="s">
        <v>57</v>
      </c>
      <c r="AH83" s="29" t="s">
        <v>59</v>
      </c>
    </row>
    <row r="84" spans="1:34" s="29" customFormat="1">
      <c r="A84" s="31" t="s">
        <v>60</v>
      </c>
      <c r="B84" s="32"/>
      <c r="C84" s="33">
        <v>41657.358</v>
      </c>
      <c r="D84" s="33" t="s">
        <v>200</v>
      </c>
      <c r="E84" s="29">
        <f t="shared" si="1"/>
        <v>172.99418598998287</v>
      </c>
      <c r="F84" s="15">
        <f t="shared" si="9"/>
        <v>173</v>
      </c>
      <c r="O84" s="29">
        <f t="shared" si="4"/>
        <v>1.5733618073989517E-2</v>
      </c>
      <c r="P84" s="30">
        <f t="shared" si="5"/>
        <v>26638.858</v>
      </c>
      <c r="Q84" s="29">
        <f t="shared" si="6"/>
        <v>2.475467376981696E-4</v>
      </c>
      <c r="R84" s="101">
        <v>-2.6906999992206693E-3</v>
      </c>
      <c r="U84" s="29">
        <f t="shared" si="17"/>
        <v>-2.6906999992206693E-3</v>
      </c>
      <c r="AC84" s="29">
        <v>7</v>
      </c>
      <c r="AE84" s="29" t="s">
        <v>57</v>
      </c>
      <c r="AH84" s="29" t="s">
        <v>59</v>
      </c>
    </row>
    <row r="85" spans="1:34" s="29" customFormat="1">
      <c r="A85" s="31" t="s">
        <v>60</v>
      </c>
      <c r="B85" s="32"/>
      <c r="C85" s="33">
        <v>41664.281999999999</v>
      </c>
      <c r="D85" s="33" t="s">
        <v>200</v>
      </c>
      <c r="E85" s="29">
        <f t="shared" ref="E85:E148" si="18">(C85-C$7)/C$8</f>
        <v>187.95542484278835</v>
      </c>
      <c r="F85" s="15">
        <f t="shared" si="9"/>
        <v>188</v>
      </c>
      <c r="O85" s="29">
        <f t="shared" ref="O85:O148" si="19">+D$11+D$12*F85+D$13*F85^2</f>
        <v>1.5687541645302925E-2</v>
      </c>
      <c r="P85" s="30">
        <f t="shared" ref="P85:P148" si="20">C85-15018.5</f>
        <v>26645.781999999999</v>
      </c>
      <c r="Q85" s="29">
        <f t="shared" ref="Q85:Q148" si="21">(G85-O85)^2</f>
        <v>2.4609896287311359E-4</v>
      </c>
      <c r="R85" s="101">
        <v>-2.0629200000257697E-2</v>
      </c>
      <c r="U85" s="29">
        <f t="shared" si="17"/>
        <v>-2.0629200000257697E-2</v>
      </c>
      <c r="AC85" s="29">
        <v>6</v>
      </c>
      <c r="AE85" s="29" t="s">
        <v>57</v>
      </c>
      <c r="AH85" s="29" t="s">
        <v>59</v>
      </c>
    </row>
    <row r="86" spans="1:34" s="29" customFormat="1" ht="13.5" thickBot="1">
      <c r="A86" s="31" t="s">
        <v>72</v>
      </c>
      <c r="B86" s="120"/>
      <c r="C86" s="22">
        <v>47024.3802</v>
      </c>
      <c r="D86" s="22"/>
      <c r="E86" s="29">
        <f t="shared" si="18"/>
        <v>11769.946967983082</v>
      </c>
      <c r="F86" s="15">
        <f t="shared" si="9"/>
        <v>11770</v>
      </c>
      <c r="G86" s="116">
        <f t="shared" ref="G86:G117" si="22">C86-(C$7+F86*C$8)</f>
        <v>-2.4542999999539461E-2</v>
      </c>
      <c r="J86" s="29">
        <f t="shared" ref="J86:J93" si="23">G86</f>
        <v>-2.4542999999539461E-2</v>
      </c>
      <c r="O86" s="29">
        <f t="shared" si="19"/>
        <v>-2.6404157277342587E-2</v>
      </c>
      <c r="P86" s="30">
        <f t="shared" si="20"/>
        <v>32005.8802</v>
      </c>
      <c r="Q86" s="29">
        <f t="shared" si="21"/>
        <v>3.4639064127195439E-6</v>
      </c>
      <c r="S86" s="32">
        <v>0.1</v>
      </c>
      <c r="T86" s="29">
        <f>+S86*Q86</f>
        <v>3.463906412719544E-7</v>
      </c>
      <c r="V86" s="29">
        <f>G86+R86</f>
        <v>-2.4542999999539461E-2</v>
      </c>
      <c r="AC86" s="29">
        <v>6</v>
      </c>
      <c r="AE86" s="29" t="s">
        <v>57</v>
      </c>
      <c r="AH86" s="29" t="s">
        <v>59</v>
      </c>
    </row>
    <row r="87" spans="1:34">
      <c r="A87" t="s">
        <v>287</v>
      </c>
      <c r="B87" s="16" t="s">
        <v>89</v>
      </c>
      <c r="C87" s="24">
        <v>42417.267</v>
      </c>
      <c r="D87" t="s">
        <v>246</v>
      </c>
      <c r="E87" s="29">
        <f t="shared" si="18"/>
        <v>1814.990150085602</v>
      </c>
      <c r="F87" s="15">
        <f t="shared" si="9"/>
        <v>1815</v>
      </c>
      <c r="G87" s="29">
        <f t="shared" si="22"/>
        <v>-4.5584999970742501E-3</v>
      </c>
      <c r="H87" s="29"/>
      <c r="I87" s="29"/>
      <c r="J87" s="29">
        <f t="shared" si="23"/>
        <v>-4.5584999970742501E-3</v>
      </c>
      <c r="K87" s="29"/>
      <c r="L87" s="29"/>
      <c r="M87" s="29"/>
      <c r="N87" s="29"/>
      <c r="O87" s="29">
        <f t="shared" si="19"/>
        <v>1.0560211548607104E-2</v>
      </c>
      <c r="P87" s="30">
        <f t="shared" si="20"/>
        <v>27398.767</v>
      </c>
      <c r="Q87" s="29">
        <f t="shared" si="21"/>
        <v>2.2857543880151868E-4</v>
      </c>
      <c r="R87" s="4"/>
      <c r="S87" s="32"/>
      <c r="T87" s="29"/>
      <c r="X87" s="17">
        <v>-9279</v>
      </c>
      <c r="Y87" s="16">
        <v>-2.92E-2</v>
      </c>
      <c r="Z87" t="s">
        <v>57</v>
      </c>
      <c r="AB87" t="s">
        <v>247</v>
      </c>
    </row>
    <row r="88" spans="1:34">
      <c r="A88" s="31" t="s">
        <v>299</v>
      </c>
      <c r="B88" s="120" t="s">
        <v>89</v>
      </c>
      <c r="C88" s="22">
        <v>51558.341899999999</v>
      </c>
      <c r="D88" s="31" t="s">
        <v>80</v>
      </c>
      <c r="E88" s="29">
        <f t="shared" si="18"/>
        <v>21566.839507437297</v>
      </c>
      <c r="F88" s="15">
        <f t="shared" si="9"/>
        <v>21567</v>
      </c>
      <c r="G88" s="29">
        <f t="shared" si="22"/>
        <v>-7.4275300001318101E-2</v>
      </c>
      <c r="H88" s="29"/>
      <c r="I88" s="29"/>
      <c r="J88" s="29">
        <f t="shared" si="23"/>
        <v>-7.4275300001318101E-2</v>
      </c>
      <c r="L88" s="29"/>
      <c r="M88" s="29"/>
      <c r="N88" s="29"/>
      <c r="O88" s="29">
        <f t="shared" si="19"/>
        <v>-7.2167395241700336E-2</v>
      </c>
      <c r="P88" s="30">
        <f t="shared" si="20"/>
        <v>36539.841899999999</v>
      </c>
      <c r="Q88" s="29">
        <f t="shared" si="21"/>
        <v>4.4432624756192283E-6</v>
      </c>
      <c r="R88" s="4"/>
      <c r="S88" s="32">
        <v>1</v>
      </c>
      <c r="T88" s="29">
        <f>+S88*Q88</f>
        <v>4.4432624756192283E-6</v>
      </c>
      <c r="U88" s="29"/>
      <c r="V88" s="29">
        <f>G88+R88</f>
        <v>-7.4275300001318101E-2</v>
      </c>
      <c r="X88" s="17">
        <v>10473</v>
      </c>
      <c r="Y88" s="16">
        <v>-2.0000000000000001E-4</v>
      </c>
      <c r="Z88" t="s">
        <v>267</v>
      </c>
      <c r="AB88" t="s">
        <v>268</v>
      </c>
    </row>
    <row r="89" spans="1:34">
      <c r="A89" s="31" t="s">
        <v>304</v>
      </c>
      <c r="B89" s="120" t="s">
        <v>90</v>
      </c>
      <c r="C89" s="22">
        <v>54758.312100000003</v>
      </c>
      <c r="D89" s="31" t="s">
        <v>168</v>
      </c>
      <c r="E89" s="29">
        <f t="shared" si="18"/>
        <v>28481.270253258521</v>
      </c>
      <c r="F89" s="15">
        <f t="shared" si="9"/>
        <v>28481.5</v>
      </c>
      <c r="G89" s="29">
        <f t="shared" si="22"/>
        <v>-0.10632584999984829</v>
      </c>
      <c r="H89" s="29"/>
      <c r="I89" s="29"/>
      <c r="J89" s="29">
        <f t="shared" si="23"/>
        <v>-0.10632584999984829</v>
      </c>
      <c r="L89" s="29"/>
      <c r="M89" s="29"/>
      <c r="N89" s="29"/>
      <c r="O89" s="29">
        <f t="shared" si="19"/>
        <v>-0.11007048050994034</v>
      </c>
      <c r="P89" s="30">
        <f t="shared" si="20"/>
        <v>39739.812100000003</v>
      </c>
      <c r="Q89" s="29">
        <f t="shared" si="21"/>
        <v>1.4022257657112252E-5</v>
      </c>
      <c r="R89" s="4"/>
      <c r="S89" s="32">
        <v>1</v>
      </c>
      <c r="T89" s="29">
        <f>+S89*Q89</f>
        <v>1.4022257657112252E-5</v>
      </c>
      <c r="V89" s="29">
        <f>G89+R89</f>
        <v>-0.10632584999984829</v>
      </c>
      <c r="Z89" t="s">
        <v>280</v>
      </c>
      <c r="AA89" t="s">
        <v>281</v>
      </c>
    </row>
    <row r="90" spans="1:34">
      <c r="A90" s="31" t="s">
        <v>304</v>
      </c>
      <c r="B90" s="120" t="s">
        <v>89</v>
      </c>
      <c r="C90" s="22">
        <v>54774.274299999997</v>
      </c>
      <c r="D90" s="31" t="s">
        <v>168</v>
      </c>
      <c r="E90" s="29">
        <f t="shared" si="18"/>
        <v>28515.761051469988</v>
      </c>
      <c r="F90" s="15">
        <f t="shared" ref="F90:F153" si="24">ROUND(2*E90,0)/2</f>
        <v>28516</v>
      </c>
      <c r="G90" s="29">
        <f t="shared" si="22"/>
        <v>-0.1105844000048819</v>
      </c>
      <c r="H90" s="29"/>
      <c r="I90" s="29"/>
      <c r="J90" s="29">
        <f t="shared" si="23"/>
        <v>-0.1105844000048819</v>
      </c>
      <c r="L90" s="29"/>
      <c r="M90" s="29"/>
      <c r="N90" s="29"/>
      <c r="O90" s="29">
        <f t="shared" si="19"/>
        <v>-0.11027122629353055</v>
      </c>
      <c r="P90" s="30">
        <f t="shared" si="20"/>
        <v>39755.774299999997</v>
      </c>
      <c r="Q90" s="29">
        <f t="shared" si="21"/>
        <v>9.8077773481580407E-8</v>
      </c>
      <c r="R90" s="4"/>
      <c r="S90" s="32">
        <v>1</v>
      </c>
      <c r="T90" s="29">
        <f>+S90*Q90</f>
        <v>9.8077773481580407E-8</v>
      </c>
      <c r="V90" s="29">
        <f>G90+R90</f>
        <v>-0.1105844000048819</v>
      </c>
      <c r="Z90" t="s">
        <v>280</v>
      </c>
      <c r="AA90" t="s">
        <v>281</v>
      </c>
    </row>
    <row r="91" spans="1:34">
      <c r="A91" s="31" t="s">
        <v>293</v>
      </c>
      <c r="B91" s="120" t="s">
        <v>89</v>
      </c>
      <c r="C91" s="22">
        <v>46712.458200000001</v>
      </c>
      <c r="D91" s="31" t="s">
        <v>59</v>
      </c>
      <c r="E91" s="29">
        <f t="shared" si="18"/>
        <v>11095.952232938975</v>
      </c>
      <c r="F91" s="15">
        <f t="shared" si="24"/>
        <v>11096</v>
      </c>
      <c r="G91" s="29">
        <f t="shared" si="22"/>
        <v>-2.2106399999756832E-2</v>
      </c>
      <c r="H91" s="29"/>
      <c r="I91" s="29"/>
      <c r="J91" s="29">
        <f t="shared" si="23"/>
        <v>-2.2106399999756832E-2</v>
      </c>
      <c r="L91" s="29"/>
      <c r="M91" s="29"/>
      <c r="N91" s="29"/>
      <c r="O91" s="29">
        <f t="shared" si="19"/>
        <v>-2.3598100716632972E-2</v>
      </c>
      <c r="P91" s="30">
        <f t="shared" si="20"/>
        <v>31693.958200000001</v>
      </c>
      <c r="Q91" s="29">
        <f t="shared" si="21"/>
        <v>2.2251710287287912E-6</v>
      </c>
      <c r="R91" s="4"/>
      <c r="S91" s="32">
        <v>1</v>
      </c>
      <c r="T91" s="29">
        <f>+S91*Q91</f>
        <v>2.2251710287287912E-6</v>
      </c>
      <c r="U91" s="29"/>
      <c r="V91" s="29">
        <f>G91+R91</f>
        <v>-2.2106399999756832E-2</v>
      </c>
      <c r="X91" s="17">
        <v>2</v>
      </c>
      <c r="Y91" s="16">
        <v>-4.0000000000000002E-4</v>
      </c>
      <c r="Z91" t="s">
        <v>259</v>
      </c>
      <c r="AC91" t="s">
        <v>260</v>
      </c>
    </row>
    <row r="92" spans="1:34">
      <c r="A92" s="31" t="s">
        <v>292</v>
      </c>
      <c r="B92" s="120" t="s">
        <v>89</v>
      </c>
      <c r="C92" s="22">
        <v>45991.421399999999</v>
      </c>
      <c r="D92" s="31" t="s">
        <v>246</v>
      </c>
      <c r="E92" s="29">
        <f t="shared" si="18"/>
        <v>9537.9505306766987</v>
      </c>
      <c r="F92" s="15">
        <f t="shared" si="24"/>
        <v>9538</v>
      </c>
      <c r="G92" s="29">
        <f t="shared" si="22"/>
        <v>-2.2894200003065635E-2</v>
      </c>
      <c r="H92" s="29"/>
      <c r="I92" s="29"/>
      <c r="J92" s="29">
        <f t="shared" si="23"/>
        <v>-2.2894200003065635E-2</v>
      </c>
      <c r="L92" s="29"/>
      <c r="M92" s="29"/>
      <c r="N92" s="29"/>
      <c r="O92" s="29">
        <f t="shared" si="19"/>
        <v>-1.7280358884203022E-2</v>
      </c>
      <c r="P92" s="30">
        <f t="shared" si="20"/>
        <v>30972.921399999999</v>
      </c>
      <c r="Q92" s="29">
        <f t="shared" si="21"/>
        <v>3.1515212107832626E-5</v>
      </c>
      <c r="R92" s="4"/>
      <c r="S92" s="32">
        <v>0.1</v>
      </c>
      <c r="T92" s="29">
        <f>+S92*Q92</f>
        <v>3.1515212107832627E-6</v>
      </c>
      <c r="X92" s="17">
        <v>-1556</v>
      </c>
      <c r="Y92" s="16">
        <v>-8.9999999999999993E-3</v>
      </c>
      <c r="Z92" t="s">
        <v>256</v>
      </c>
      <c r="AB92" t="s">
        <v>257</v>
      </c>
    </row>
    <row r="93" spans="1:34" s="29" customFormat="1">
      <c r="A93" s="31" t="s">
        <v>23</v>
      </c>
      <c r="B93" s="120"/>
      <c r="C93" s="22">
        <v>41577.296999999999</v>
      </c>
      <c r="D93" s="23" t="s">
        <v>198</v>
      </c>
      <c r="E93" s="29">
        <f t="shared" si="18"/>
        <v>0</v>
      </c>
      <c r="F93" s="15">
        <f t="shared" si="24"/>
        <v>0</v>
      </c>
      <c r="G93" s="29">
        <f t="shared" si="22"/>
        <v>0</v>
      </c>
      <c r="J93" s="29">
        <f t="shared" si="23"/>
        <v>0</v>
      </c>
      <c r="O93" s="29">
        <f t="shared" si="19"/>
        <v>1.6263455421339012E-2</v>
      </c>
      <c r="P93" s="30">
        <f t="shared" si="20"/>
        <v>26558.796999999999</v>
      </c>
      <c r="Q93" s="29">
        <f t="shared" si="21"/>
        <v>2.6449998224188127E-4</v>
      </c>
      <c r="U93" s="29">
        <f>G93+R93</f>
        <v>0</v>
      </c>
    </row>
    <row r="94" spans="1:34">
      <c r="A94" s="31" t="s">
        <v>300</v>
      </c>
      <c r="B94" s="120" t="s">
        <v>89</v>
      </c>
      <c r="C94" s="22">
        <v>52185.421600000001</v>
      </c>
      <c r="D94" s="31" t="s">
        <v>59</v>
      </c>
      <c r="E94" s="31">
        <f t="shared" si="18"/>
        <v>22921.820612498952</v>
      </c>
      <c r="F94" s="15">
        <f t="shared" si="24"/>
        <v>22922</v>
      </c>
      <c r="G94" s="29">
        <f t="shared" si="22"/>
        <v>-8.301979999669129E-2</v>
      </c>
      <c r="H94" s="29"/>
      <c r="I94" s="29"/>
      <c r="K94" s="29">
        <f>G94</f>
        <v>-8.301979999669129E-2</v>
      </c>
      <c r="L94" s="29"/>
      <c r="M94" s="29"/>
      <c r="N94" s="29"/>
      <c r="O94" s="29">
        <f t="shared" si="19"/>
        <v>-7.922970548050956E-2</v>
      </c>
      <c r="P94" s="30">
        <f t="shared" si="20"/>
        <v>37166.921600000001</v>
      </c>
      <c r="Q94" s="29">
        <f t="shared" si="21"/>
        <v>1.4364816441590822E-5</v>
      </c>
      <c r="R94" s="4"/>
      <c r="S94" s="32">
        <v>1</v>
      </c>
      <c r="T94" s="29">
        <f>+S94*Q94</f>
        <v>1.4364816441590822E-5</v>
      </c>
      <c r="U94" s="29"/>
      <c r="V94" s="29">
        <f>G94+R94</f>
        <v>-8.301979999669129E-2</v>
      </c>
      <c r="X94" s="17">
        <v>11828</v>
      </c>
      <c r="Y94" s="16">
        <v>-2.0999999999999999E-3</v>
      </c>
      <c r="Z94" t="s">
        <v>269</v>
      </c>
      <c r="AB94" t="s">
        <v>270</v>
      </c>
    </row>
    <row r="95" spans="1:34">
      <c r="A95" t="s">
        <v>286</v>
      </c>
      <c r="B95" s="16" t="s">
        <v>89</v>
      </c>
      <c r="C95" s="24">
        <v>39056.455000000002</v>
      </c>
      <c r="D95" t="s">
        <v>197</v>
      </c>
      <c r="E95" s="29">
        <f t="shared" si="18"/>
        <v>-5446.9842969654592</v>
      </c>
      <c r="F95" s="15">
        <f t="shared" si="24"/>
        <v>-5447</v>
      </c>
      <c r="G95" s="29">
        <f t="shared" si="22"/>
        <v>7.2673000031500123E-3</v>
      </c>
      <c r="H95" s="29">
        <f t="shared" ref="H95:H111" si="25">G95</f>
        <v>7.2673000031500123E-3</v>
      </c>
      <c r="I95" s="29"/>
      <c r="J95" s="29"/>
      <c r="K95" s="29"/>
      <c r="L95" s="29"/>
      <c r="M95" s="29"/>
      <c r="N95" s="29"/>
      <c r="O95" s="29">
        <f t="shared" si="19"/>
        <v>3.1460939871164162E-2</v>
      </c>
      <c r="P95" s="30">
        <f t="shared" si="20"/>
        <v>24037.955000000002</v>
      </c>
      <c r="Q95" s="29">
        <f t="shared" si="21"/>
        <v>5.8533221006316374E-4</v>
      </c>
      <c r="R95" s="4"/>
      <c r="S95" s="32"/>
      <c r="T95" s="29"/>
      <c r="X95" s="17">
        <v>-16541</v>
      </c>
      <c r="Y95" s="16">
        <v>-5.3699999999999998E-2</v>
      </c>
      <c r="Z95" t="s">
        <v>244</v>
      </c>
      <c r="AB95" t="s">
        <v>245</v>
      </c>
    </row>
    <row r="96" spans="1:34">
      <c r="A96" t="s">
        <v>286</v>
      </c>
      <c r="B96" s="16" t="s">
        <v>89</v>
      </c>
      <c r="C96" s="24">
        <v>39057.385999999999</v>
      </c>
      <c r="D96" t="s">
        <v>197</v>
      </c>
      <c r="E96" s="29">
        <f t="shared" si="18"/>
        <v>-5444.9726110365282</v>
      </c>
      <c r="F96" s="15">
        <f t="shared" si="24"/>
        <v>-5445</v>
      </c>
      <c r="G96" s="29">
        <f t="shared" si="22"/>
        <v>1.267550000193296E-2</v>
      </c>
      <c r="H96" s="29">
        <f t="shared" si="25"/>
        <v>1.267550000193296E-2</v>
      </c>
      <c r="I96" s="29"/>
      <c r="J96" s="29"/>
      <c r="K96" s="29"/>
      <c r="L96" s="29"/>
      <c r="M96" s="29"/>
      <c r="N96" s="29"/>
      <c r="O96" s="29">
        <f t="shared" si="19"/>
        <v>3.1455887922594107E-2</v>
      </c>
      <c r="P96" s="30">
        <f t="shared" si="20"/>
        <v>24038.885999999999</v>
      </c>
      <c r="Q96" s="29">
        <f t="shared" si="21"/>
        <v>3.5270297045051513E-4</v>
      </c>
      <c r="R96" s="4"/>
      <c r="S96" s="32"/>
      <c r="T96" s="29"/>
      <c r="X96" s="17">
        <v>-16539</v>
      </c>
      <c r="Y96" s="16">
        <v>-4.8300000000000003E-2</v>
      </c>
      <c r="Z96" t="s">
        <v>244</v>
      </c>
      <c r="AB96" t="s">
        <v>245</v>
      </c>
    </row>
    <row r="97" spans="1:28">
      <c r="A97" t="s">
        <v>286</v>
      </c>
      <c r="B97" s="16" t="s">
        <v>89</v>
      </c>
      <c r="C97" s="24">
        <v>39088.398999999998</v>
      </c>
      <c r="D97" t="s">
        <v>197</v>
      </c>
      <c r="E97" s="29">
        <f t="shared" si="18"/>
        <v>-5377.9603492597953</v>
      </c>
      <c r="F97" s="15">
        <f t="shared" si="24"/>
        <v>-5378</v>
      </c>
      <c r="G97" s="29">
        <f t="shared" si="22"/>
        <v>1.8350199999986216E-2</v>
      </c>
      <c r="H97" s="29">
        <f t="shared" si="25"/>
        <v>1.8350199999986216E-2</v>
      </c>
      <c r="I97" s="29"/>
      <c r="J97" s="29"/>
      <c r="K97" s="29"/>
      <c r="L97" s="29"/>
      <c r="M97" s="29"/>
      <c r="N97" s="29"/>
      <c r="O97" s="29">
        <f t="shared" si="19"/>
        <v>3.1286423422960917E-2</v>
      </c>
      <c r="P97" s="30">
        <f t="shared" si="20"/>
        <v>24069.898999999998</v>
      </c>
      <c r="Q97" s="29">
        <f t="shared" si="21"/>
        <v>1.6734587644911929E-4</v>
      </c>
      <c r="R97" s="4"/>
      <c r="S97" s="32"/>
      <c r="T97" s="29"/>
      <c r="X97" s="17">
        <v>-16472</v>
      </c>
      <c r="Y97" s="16">
        <v>-4.2299999999999997E-2</v>
      </c>
      <c r="Z97" t="s">
        <v>244</v>
      </c>
      <c r="AB97" t="s">
        <v>245</v>
      </c>
    </row>
    <row r="98" spans="1:28">
      <c r="A98" t="s">
        <v>286</v>
      </c>
      <c r="B98" s="16" t="s">
        <v>90</v>
      </c>
      <c r="C98" s="24">
        <v>39387.580999999998</v>
      </c>
      <c r="D98" t="s">
        <v>197</v>
      </c>
      <c r="E98" s="29">
        <f t="shared" si="18"/>
        <v>-4731.4939479800933</v>
      </c>
      <c r="F98" s="15">
        <f t="shared" si="24"/>
        <v>-4731.5</v>
      </c>
      <c r="G98" s="29">
        <f t="shared" si="22"/>
        <v>2.8008500012219884E-3</v>
      </c>
      <c r="H98" s="29">
        <f t="shared" si="25"/>
        <v>2.8008500012219884E-3</v>
      </c>
      <c r="I98" s="29"/>
      <c r="J98" s="29"/>
      <c r="K98" s="29"/>
      <c r="L98" s="29"/>
      <c r="M98" s="29"/>
      <c r="N98" s="29"/>
      <c r="O98" s="29">
        <f t="shared" si="19"/>
        <v>2.9628844794591214E-2</v>
      </c>
      <c r="P98" s="30">
        <f t="shared" si="20"/>
        <v>24369.080999999998</v>
      </c>
      <c r="Q98" s="29">
        <f t="shared" si="21"/>
        <v>7.1974130463304631E-4</v>
      </c>
      <c r="R98" s="4"/>
      <c r="S98" s="32"/>
      <c r="T98" s="29"/>
      <c r="X98" s="17">
        <v>-15826</v>
      </c>
      <c r="Y98" s="16">
        <v>-5.4600000000000003E-2</v>
      </c>
      <c r="Z98" t="s">
        <v>244</v>
      </c>
      <c r="AB98" t="s">
        <v>245</v>
      </c>
    </row>
    <row r="99" spans="1:28">
      <c r="A99" t="s">
        <v>286</v>
      </c>
      <c r="B99" s="16" t="s">
        <v>90</v>
      </c>
      <c r="C99" s="24">
        <v>39389.442000000003</v>
      </c>
      <c r="D99" t="s">
        <v>197</v>
      </c>
      <c r="E99" s="29">
        <f t="shared" si="18"/>
        <v>-4727.4727369019392</v>
      </c>
      <c r="F99" s="15">
        <f t="shared" si="24"/>
        <v>-4727.5</v>
      </c>
      <c r="G99" s="29">
        <f t="shared" si="22"/>
        <v>1.2617250002222136E-2</v>
      </c>
      <c r="H99" s="29">
        <f t="shared" si="25"/>
        <v>1.2617250002222136E-2</v>
      </c>
      <c r="I99" s="29"/>
      <c r="J99" s="29"/>
      <c r="K99" s="29"/>
      <c r="L99" s="29"/>
      <c r="M99" s="29"/>
      <c r="N99" s="29"/>
      <c r="O99" s="29">
        <f t="shared" si="19"/>
        <v>2.9618462886726826E-2</v>
      </c>
      <c r="P99" s="30">
        <f t="shared" si="20"/>
        <v>24370.942000000003</v>
      </c>
      <c r="Q99" s="29">
        <f t="shared" si="21"/>
        <v>2.8904123954424829E-4</v>
      </c>
      <c r="R99" s="4"/>
      <c r="S99" s="32"/>
      <c r="T99" s="29"/>
      <c r="X99" s="17">
        <v>-15822</v>
      </c>
      <c r="Y99" s="16">
        <v>-4.48E-2</v>
      </c>
      <c r="Z99" t="s">
        <v>244</v>
      </c>
      <c r="AB99" t="s">
        <v>245</v>
      </c>
    </row>
    <row r="100" spans="1:28">
      <c r="A100" t="s">
        <v>286</v>
      </c>
      <c r="B100" s="16" t="s">
        <v>89</v>
      </c>
      <c r="C100" s="24">
        <v>39443.341</v>
      </c>
      <c r="D100" t="s">
        <v>197</v>
      </c>
      <c r="E100" s="29">
        <f t="shared" si="18"/>
        <v>-4611.0088702168678</v>
      </c>
      <c r="F100" s="15">
        <f t="shared" si="24"/>
        <v>-4611</v>
      </c>
      <c r="G100" s="29">
        <f t="shared" si="22"/>
        <v>-4.1051000007428229E-3</v>
      </c>
      <c r="H100" s="29">
        <f t="shared" si="25"/>
        <v>-4.1051000007428229E-3</v>
      </c>
      <c r="I100" s="29"/>
      <c r="J100" s="29"/>
      <c r="K100" s="29"/>
      <c r="L100" s="29"/>
      <c r="M100" s="29"/>
      <c r="N100" s="29"/>
      <c r="O100" s="29">
        <f t="shared" si="19"/>
        <v>2.9315408943684812E-2</v>
      </c>
      <c r="P100" s="30">
        <f t="shared" si="20"/>
        <v>24424.841</v>
      </c>
      <c r="Q100" s="29">
        <f t="shared" si="21"/>
        <v>1.1169304181045676E-3</v>
      </c>
      <c r="R100" s="4"/>
      <c r="S100" s="32"/>
      <c r="T100" s="29"/>
      <c r="X100" s="17">
        <v>-15705</v>
      </c>
      <c r="Y100" s="16">
        <v>-6.0900000000000003E-2</v>
      </c>
      <c r="Z100" t="s">
        <v>244</v>
      </c>
      <c r="AB100" t="s">
        <v>245</v>
      </c>
    </row>
    <row r="101" spans="1:28">
      <c r="A101" t="s">
        <v>286</v>
      </c>
      <c r="B101" s="16" t="s">
        <v>89</v>
      </c>
      <c r="C101" s="24">
        <v>40151.432000000001</v>
      </c>
      <c r="D101" t="s">
        <v>197</v>
      </c>
      <c r="E101" s="29">
        <f t="shared" si="18"/>
        <v>-3080.9801901875062</v>
      </c>
      <c r="F101" s="15">
        <f t="shared" si="24"/>
        <v>-3081</v>
      </c>
      <c r="G101" s="29">
        <f t="shared" si="22"/>
        <v>9.1679000033764169E-3</v>
      </c>
      <c r="H101" s="29">
        <f t="shared" si="25"/>
        <v>9.1679000033764169E-3</v>
      </c>
      <c r="I101" s="29"/>
      <c r="J101" s="29"/>
      <c r="K101" s="29"/>
      <c r="L101" s="29"/>
      <c r="M101" s="29"/>
      <c r="N101" s="29"/>
      <c r="O101" s="29">
        <f t="shared" si="19"/>
        <v>2.5213204835730234E-2</v>
      </c>
      <c r="P101" s="30">
        <f t="shared" si="20"/>
        <v>25132.932000000001</v>
      </c>
      <c r="Q101" s="29">
        <f t="shared" si="21"/>
        <v>2.5745180716315675E-4</v>
      </c>
      <c r="R101" s="4"/>
      <c r="S101" s="32"/>
      <c r="T101" s="29"/>
      <c r="X101" s="17">
        <v>-14175</v>
      </c>
      <c r="Y101" s="16">
        <v>-0.04</v>
      </c>
      <c r="Z101" t="s">
        <v>244</v>
      </c>
      <c r="AB101" t="s">
        <v>245</v>
      </c>
    </row>
    <row r="102" spans="1:28">
      <c r="A102" t="s">
        <v>286</v>
      </c>
      <c r="B102" s="16" t="s">
        <v>90</v>
      </c>
      <c r="C102" s="24">
        <v>40483.478000000003</v>
      </c>
      <c r="D102" t="s">
        <v>197</v>
      </c>
      <c r="E102" s="29">
        <f t="shared" si="18"/>
        <v>-2363.5019238502241</v>
      </c>
      <c r="F102" s="15">
        <f t="shared" si="24"/>
        <v>-2363.5</v>
      </c>
      <c r="G102" s="29">
        <f t="shared" si="22"/>
        <v>-8.9034999837167561E-4</v>
      </c>
      <c r="H102" s="29">
        <f t="shared" si="25"/>
        <v>-8.9034999837167561E-4</v>
      </c>
      <c r="I102" s="29"/>
      <c r="J102" s="29"/>
      <c r="K102" s="29"/>
      <c r="L102" s="29"/>
      <c r="M102" s="29"/>
      <c r="N102" s="29"/>
      <c r="O102" s="29">
        <f t="shared" si="19"/>
        <v>2.3211246146617192E-2</v>
      </c>
      <c r="P102" s="30">
        <f t="shared" si="20"/>
        <v>25464.978000000003</v>
      </c>
      <c r="Q102" s="29">
        <f t="shared" si="21"/>
        <v>5.8088693673614229E-4</v>
      </c>
      <c r="R102" s="4"/>
      <c r="S102" s="32"/>
      <c r="T102" s="29"/>
      <c r="X102" s="17">
        <v>-13458</v>
      </c>
      <c r="Y102" s="16">
        <v>-4.65E-2</v>
      </c>
      <c r="Z102" t="s">
        <v>244</v>
      </c>
      <c r="AB102" t="s">
        <v>245</v>
      </c>
    </row>
    <row r="103" spans="1:28">
      <c r="A103" t="s">
        <v>286</v>
      </c>
      <c r="B103" s="16" t="s">
        <v>89</v>
      </c>
      <c r="C103" s="24">
        <v>41595.349000000002</v>
      </c>
      <c r="D103" t="s">
        <v>197</v>
      </c>
      <c r="E103" s="29">
        <f t="shared" si="18"/>
        <v>39.006395691930976</v>
      </c>
      <c r="F103" s="15">
        <f t="shared" si="24"/>
        <v>39</v>
      </c>
      <c r="G103" s="29">
        <f t="shared" si="22"/>
        <v>2.9599000044981949E-3</v>
      </c>
      <c r="H103" s="29">
        <f t="shared" si="25"/>
        <v>2.9599000044981949E-3</v>
      </c>
      <c r="I103" s="29"/>
      <c r="J103" s="29"/>
      <c r="K103" s="29"/>
      <c r="L103" s="29"/>
      <c r="M103" s="29"/>
      <c r="N103" s="29"/>
      <c r="O103" s="29">
        <f t="shared" si="19"/>
        <v>1.6144265788867535E-2</v>
      </c>
      <c r="P103" s="30">
        <f t="shared" si="20"/>
        <v>26576.849000000002</v>
      </c>
      <c r="Q103" s="29">
        <f t="shared" si="21"/>
        <v>1.7382750113604896E-4</v>
      </c>
      <c r="R103" s="4"/>
      <c r="S103" s="32"/>
      <c r="T103" s="29"/>
      <c r="X103" s="17">
        <v>-11055</v>
      </c>
      <c r="Y103" s="16">
        <v>-3.0599999999999999E-2</v>
      </c>
      <c r="Z103" t="s">
        <v>244</v>
      </c>
      <c r="AB103" t="s">
        <v>245</v>
      </c>
    </row>
    <row r="104" spans="1:28">
      <c r="A104" t="s">
        <v>286</v>
      </c>
      <c r="B104" s="16" t="s">
        <v>89</v>
      </c>
      <c r="C104" s="24">
        <v>41596.277999999998</v>
      </c>
      <c r="D104" t="s">
        <v>197</v>
      </c>
      <c r="E104" s="29">
        <f t="shared" si="18"/>
        <v>41.013760061400212</v>
      </c>
      <c r="F104" s="15">
        <f t="shared" si="24"/>
        <v>41</v>
      </c>
      <c r="G104" s="29">
        <f t="shared" si="22"/>
        <v>6.3681000028736889E-3</v>
      </c>
      <c r="H104" s="29">
        <f t="shared" si="25"/>
        <v>6.3681000028736889E-3</v>
      </c>
      <c r="I104" s="29"/>
      <c r="J104" s="29"/>
      <c r="K104" s="29"/>
      <c r="L104" s="29"/>
      <c r="M104" s="29"/>
      <c r="N104" s="29"/>
      <c r="O104" s="29">
        <f t="shared" si="19"/>
        <v>1.6138149522898038E-2</v>
      </c>
      <c r="P104" s="30">
        <f t="shared" si="20"/>
        <v>26577.777999999998</v>
      </c>
      <c r="Q104" s="29">
        <f t="shared" si="21"/>
        <v>9.5453867623728026E-5</v>
      </c>
      <c r="R104" s="4"/>
      <c r="S104" s="32"/>
      <c r="T104" s="29"/>
      <c r="X104" s="17">
        <v>-11053</v>
      </c>
      <c r="Y104" s="16">
        <v>-2.7199999999999998E-2</v>
      </c>
      <c r="Z104" t="s">
        <v>244</v>
      </c>
      <c r="AB104" t="s">
        <v>245</v>
      </c>
    </row>
    <row r="105" spans="1:28">
      <c r="A105" t="s">
        <v>286</v>
      </c>
      <c r="B105" s="16" t="s">
        <v>90</v>
      </c>
      <c r="C105" s="24">
        <v>41598.366000000002</v>
      </c>
      <c r="D105" t="s">
        <v>197</v>
      </c>
      <c r="E105" s="29">
        <f t="shared" si="18"/>
        <v>45.525468138337317</v>
      </c>
      <c r="F105" s="15">
        <f t="shared" si="24"/>
        <v>45.5</v>
      </c>
      <c r="G105" s="29">
        <f t="shared" si="22"/>
        <v>1.178654999966966E-2</v>
      </c>
      <c r="H105" s="29">
        <f t="shared" si="25"/>
        <v>1.178654999966966E-2</v>
      </c>
      <c r="I105" s="29"/>
      <c r="J105" s="29"/>
      <c r="K105" s="29"/>
      <c r="L105" s="29"/>
      <c r="M105" s="29"/>
      <c r="N105" s="29"/>
      <c r="O105" s="29">
        <f t="shared" si="19"/>
        <v>1.6124386505797152E-2</v>
      </c>
      <c r="P105" s="30">
        <f t="shared" si="20"/>
        <v>26579.866000000002</v>
      </c>
      <c r="Q105" s="29">
        <f t="shared" si="21"/>
        <v>1.8816825553892365E-5</v>
      </c>
      <c r="R105" s="4"/>
      <c r="S105" s="32"/>
      <c r="T105" s="29"/>
      <c r="X105" s="17">
        <v>-11049</v>
      </c>
      <c r="Y105" s="16">
        <v>-2.1700000000000001E-2</v>
      </c>
      <c r="Z105" t="s">
        <v>244</v>
      </c>
      <c r="AB105" t="s">
        <v>245</v>
      </c>
    </row>
    <row r="106" spans="1:28">
      <c r="A106" t="s">
        <v>286</v>
      </c>
      <c r="B106" s="16" t="s">
        <v>89</v>
      </c>
      <c r="C106" s="24">
        <v>41599.506000000001</v>
      </c>
      <c r="D106" t="s">
        <v>197</v>
      </c>
      <c r="E106" s="29">
        <f t="shared" si="18"/>
        <v>47.98875703091268</v>
      </c>
      <c r="F106" s="15">
        <f t="shared" si="24"/>
        <v>48</v>
      </c>
      <c r="G106" s="29">
        <f t="shared" si="22"/>
        <v>-5.2031999948667362E-3</v>
      </c>
      <c r="H106" s="29">
        <f t="shared" si="25"/>
        <v>-5.2031999948667362E-3</v>
      </c>
      <c r="I106" s="29"/>
      <c r="J106" s="29"/>
      <c r="K106" s="29"/>
      <c r="L106" s="29"/>
      <c r="M106" s="29"/>
      <c r="N106" s="29"/>
      <c r="O106" s="29">
        <f t="shared" si="19"/>
        <v>1.6116739536408908E-2</v>
      </c>
      <c r="P106" s="30">
        <f t="shared" si="20"/>
        <v>26581.006000000001</v>
      </c>
      <c r="Q106" s="29">
        <f t="shared" si="21"/>
        <v>4.5453982161724994E-4</v>
      </c>
      <c r="R106" s="4"/>
      <c r="S106" s="32"/>
      <c r="T106" s="29"/>
      <c r="X106" s="17">
        <v>-11046</v>
      </c>
      <c r="Y106" s="16">
        <v>-3.8699999999999998E-2</v>
      </c>
      <c r="Z106" t="s">
        <v>244</v>
      </c>
      <c r="AB106" t="s">
        <v>245</v>
      </c>
    </row>
    <row r="107" spans="1:28">
      <c r="A107" t="s">
        <v>286</v>
      </c>
      <c r="B107" s="16" t="s">
        <v>90</v>
      </c>
      <c r="C107" s="24">
        <v>41959.341999999997</v>
      </c>
      <c r="D107" t="s">
        <v>197</v>
      </c>
      <c r="E107" s="29">
        <f t="shared" si="18"/>
        <v>825.51509207406173</v>
      </c>
      <c r="F107" s="15">
        <f t="shared" si="24"/>
        <v>825.5</v>
      </c>
      <c r="G107" s="29">
        <f t="shared" si="22"/>
        <v>6.9845499965595081E-3</v>
      </c>
      <c r="H107" s="29">
        <f t="shared" si="25"/>
        <v>6.9845499965595081E-3</v>
      </c>
      <c r="I107" s="29"/>
      <c r="J107" s="29"/>
      <c r="K107" s="29"/>
      <c r="L107" s="29"/>
      <c r="M107" s="29"/>
      <c r="N107" s="29"/>
      <c r="O107" s="29">
        <f t="shared" si="19"/>
        <v>1.3709118308630568E-2</v>
      </c>
      <c r="P107" s="30">
        <f t="shared" si="20"/>
        <v>26940.841999999997</v>
      </c>
      <c r="Q107" s="29">
        <f t="shared" si="21"/>
        <v>4.5219818983710231E-5</v>
      </c>
      <c r="R107" s="4"/>
      <c r="S107" s="32"/>
      <c r="T107" s="29"/>
      <c r="X107" s="17">
        <v>-10269</v>
      </c>
      <c r="Y107" s="16">
        <v>-2.2599999999999999E-2</v>
      </c>
      <c r="Z107" t="s">
        <v>244</v>
      </c>
      <c r="AB107" t="s">
        <v>245</v>
      </c>
    </row>
    <row r="108" spans="1:28">
      <c r="A108" t="s">
        <v>286</v>
      </c>
      <c r="B108" s="16" t="s">
        <v>89</v>
      </c>
      <c r="C108" s="24">
        <v>41980.398000000001</v>
      </c>
      <c r="D108" t="s">
        <v>197</v>
      </c>
      <c r="E108" s="29">
        <f t="shared" si="18"/>
        <v>871.01247007590689</v>
      </c>
      <c r="F108" s="15">
        <f t="shared" si="24"/>
        <v>871</v>
      </c>
      <c r="G108" s="29">
        <f t="shared" si="22"/>
        <v>5.7711000044946559E-3</v>
      </c>
      <c r="H108" s="29">
        <f t="shared" si="25"/>
        <v>5.7711000044946559E-3</v>
      </c>
      <c r="I108" s="29"/>
      <c r="J108" s="29"/>
      <c r="K108" s="29"/>
      <c r="L108" s="29"/>
      <c r="M108" s="29"/>
      <c r="N108" s="29"/>
      <c r="O108" s="29">
        <f t="shared" si="19"/>
        <v>1.3566405934502996E-2</v>
      </c>
      <c r="P108" s="30">
        <f t="shared" si="20"/>
        <v>26961.898000000001</v>
      </c>
      <c r="Q108" s="29">
        <f t="shared" si="21"/>
        <v>6.0766794542423188E-5</v>
      </c>
      <c r="R108" s="4"/>
      <c r="S108" s="32"/>
      <c r="T108" s="29"/>
      <c r="X108" s="17">
        <v>-10223</v>
      </c>
      <c r="Y108" s="16">
        <v>-2.3599999999999999E-2</v>
      </c>
      <c r="Z108" t="s">
        <v>244</v>
      </c>
      <c r="AB108" t="s">
        <v>245</v>
      </c>
    </row>
    <row r="109" spans="1:28">
      <c r="A109" t="s">
        <v>286</v>
      </c>
      <c r="B109" s="16" t="s">
        <v>89</v>
      </c>
      <c r="C109" s="24">
        <v>42036.385000000002</v>
      </c>
      <c r="D109" t="s">
        <v>197</v>
      </c>
      <c r="E109" s="29">
        <f t="shared" si="18"/>
        <v>991.98804483791537</v>
      </c>
      <c r="F109" s="15">
        <f t="shared" si="24"/>
        <v>992</v>
      </c>
      <c r="G109" s="29">
        <f t="shared" si="22"/>
        <v>-5.5327999943983741E-3</v>
      </c>
      <c r="H109" s="29">
        <f t="shared" si="25"/>
        <v>-5.5327999943983741E-3</v>
      </c>
      <c r="I109" s="29"/>
      <c r="J109" s="29"/>
      <c r="K109" s="29"/>
      <c r="L109" s="29"/>
      <c r="M109" s="29"/>
      <c r="N109" s="29"/>
      <c r="O109" s="29">
        <f t="shared" si="19"/>
        <v>1.3185907979480913E-2</v>
      </c>
      <c r="P109" s="30">
        <f t="shared" si="20"/>
        <v>27017.885000000002</v>
      </c>
      <c r="Q109" s="29">
        <f t="shared" si="21"/>
        <v>3.50390028211372E-4</v>
      </c>
      <c r="R109" s="4"/>
      <c r="S109" s="32"/>
      <c r="T109" s="29"/>
      <c r="X109" s="17">
        <v>-10102</v>
      </c>
      <c r="Y109" s="16">
        <v>-3.4299999999999997E-2</v>
      </c>
      <c r="Z109" t="s">
        <v>244</v>
      </c>
      <c r="AB109" t="s">
        <v>245</v>
      </c>
    </row>
    <row r="110" spans="1:28">
      <c r="A110" t="s">
        <v>286</v>
      </c>
      <c r="B110" s="16" t="s">
        <v>90</v>
      </c>
      <c r="C110" s="24">
        <v>42427.232000000004</v>
      </c>
      <c r="D110" t="s">
        <v>197</v>
      </c>
      <c r="E110" s="29">
        <f t="shared" si="18"/>
        <v>1836.5223200983521</v>
      </c>
      <c r="F110" s="15">
        <f t="shared" si="24"/>
        <v>1836.5</v>
      </c>
      <c r="G110" s="29">
        <f t="shared" si="22"/>
        <v>1.0329650001949631E-2</v>
      </c>
      <c r="H110" s="29">
        <f t="shared" si="25"/>
        <v>1.0329650001949631E-2</v>
      </c>
      <c r="I110" s="29"/>
      <c r="J110" s="29"/>
      <c r="K110" s="29"/>
      <c r="L110" s="29"/>
      <c r="M110" s="29"/>
      <c r="N110" s="29"/>
      <c r="O110" s="29">
        <f t="shared" si="19"/>
        <v>1.0490737390937451E-2</v>
      </c>
      <c r="P110" s="30">
        <f t="shared" si="20"/>
        <v>27408.732000000004</v>
      </c>
      <c r="Q110" s="29">
        <f t="shared" si="21"/>
        <v>2.5949146890913271E-8</v>
      </c>
      <c r="R110" s="4"/>
      <c r="S110" s="32"/>
      <c r="T110" s="29"/>
      <c r="X110" s="17">
        <v>-9258</v>
      </c>
      <c r="Y110" s="16">
        <v>-1.4200000000000001E-2</v>
      </c>
      <c r="Z110" t="s">
        <v>244</v>
      </c>
      <c r="AB110" t="s">
        <v>245</v>
      </c>
    </row>
    <row r="111" spans="1:28">
      <c r="A111" t="s">
        <v>286</v>
      </c>
      <c r="B111" s="16" t="s">
        <v>89</v>
      </c>
      <c r="C111" s="24">
        <v>42740.311000000002</v>
      </c>
      <c r="D111" t="s">
        <v>197</v>
      </c>
      <c r="E111" s="29">
        <f t="shared" si="18"/>
        <v>2513.0170772904489</v>
      </c>
      <c r="F111" s="15">
        <f t="shared" si="24"/>
        <v>2513</v>
      </c>
      <c r="G111" s="29">
        <f t="shared" si="22"/>
        <v>7.9033000001800247E-3</v>
      </c>
      <c r="H111" s="29">
        <f t="shared" si="25"/>
        <v>7.9033000001800247E-3</v>
      </c>
      <c r="I111" s="29"/>
      <c r="J111" s="29"/>
      <c r="K111" s="29"/>
      <c r="L111" s="29"/>
      <c r="M111" s="29"/>
      <c r="N111" s="29"/>
      <c r="O111" s="29">
        <f t="shared" si="19"/>
        <v>8.2818226682730093E-3</v>
      </c>
      <c r="P111" s="30">
        <f t="shared" si="20"/>
        <v>27721.811000000002</v>
      </c>
      <c r="Q111" s="29">
        <f t="shared" si="21"/>
        <v>1.4327941026023182E-7</v>
      </c>
      <c r="R111" s="4"/>
      <c r="S111" s="32"/>
      <c r="T111" s="29"/>
      <c r="X111" s="17">
        <v>-8581</v>
      </c>
      <c r="Y111" s="16">
        <v>-1.3299999999999999E-2</v>
      </c>
      <c r="Z111" t="s">
        <v>244</v>
      </c>
      <c r="AB111" t="s">
        <v>245</v>
      </c>
    </row>
    <row r="112" spans="1:28">
      <c r="A112" s="31" t="s">
        <v>296</v>
      </c>
      <c r="B112" s="120" t="s">
        <v>89</v>
      </c>
      <c r="C112" s="22">
        <v>46762.439299999998</v>
      </c>
      <c r="D112" s="31" t="s">
        <v>74</v>
      </c>
      <c r="E112" s="29">
        <f t="shared" si="18"/>
        <v>11203.950380718585</v>
      </c>
      <c r="F112" s="15">
        <f t="shared" si="24"/>
        <v>11204</v>
      </c>
      <c r="G112" s="29">
        <f t="shared" si="22"/>
        <v>-2.2963600000366569E-2</v>
      </c>
      <c r="H112" s="29"/>
      <c r="I112" s="29"/>
      <c r="J112" s="29">
        <f>G112</f>
        <v>-2.2963600000366569E-2</v>
      </c>
      <c r="K112" s="29"/>
      <c r="L112" s="29"/>
      <c r="M112" s="29"/>
      <c r="N112" s="29"/>
      <c r="O112" s="29">
        <f t="shared" si="19"/>
        <v>-2.4044771091494336E-2</v>
      </c>
      <c r="P112" s="30">
        <f t="shared" si="20"/>
        <v>31743.939299999998</v>
      </c>
      <c r="Q112" s="29">
        <f t="shared" si="21"/>
        <v>1.168930928290407E-6</v>
      </c>
      <c r="R112" s="4"/>
      <c r="S112" s="32">
        <v>1</v>
      </c>
      <c r="T112" s="29">
        <f t="shared" ref="T112:T134" si="26">+S112*Q112</f>
        <v>1.168930928290407E-6</v>
      </c>
      <c r="U112" s="29"/>
      <c r="V112" s="29">
        <f t="shared" ref="V112:V135" si="27">G112+R112</f>
        <v>-2.2963600000366569E-2</v>
      </c>
      <c r="X112" s="17">
        <v>110</v>
      </c>
      <c r="Y112" s="16">
        <v>-6.9999999999999999E-4</v>
      </c>
      <c r="Z112" t="s">
        <v>261</v>
      </c>
      <c r="AB112" t="s">
        <v>258</v>
      </c>
    </row>
    <row r="113" spans="1:28">
      <c r="A113" s="31" t="s">
        <v>294</v>
      </c>
      <c r="B113" s="120" t="s">
        <v>89</v>
      </c>
      <c r="C113" s="22">
        <v>46714.310400000002</v>
      </c>
      <c r="D113" s="31" t="s">
        <v>74</v>
      </c>
      <c r="E113" s="29">
        <f t="shared" si="18"/>
        <v>11099.954429155496</v>
      </c>
      <c r="F113" s="15">
        <f t="shared" si="24"/>
        <v>11100</v>
      </c>
      <c r="G113" s="29">
        <f t="shared" si="22"/>
        <v>-2.1089999994728714E-2</v>
      </c>
      <c r="H113" s="29"/>
      <c r="I113" s="29"/>
      <c r="J113" s="29">
        <f>G113</f>
        <v>-2.1089999994728714E-2</v>
      </c>
      <c r="K113" s="29"/>
      <c r="L113" s="29"/>
      <c r="M113" s="29"/>
      <c r="N113" s="29"/>
      <c r="O113" s="29">
        <f t="shared" si="19"/>
        <v>-2.3614623887216895E-2</v>
      </c>
      <c r="P113" s="30">
        <f t="shared" si="20"/>
        <v>31695.810400000002</v>
      </c>
      <c r="Q113" s="29">
        <f t="shared" si="21"/>
        <v>6.3737257985221732E-6</v>
      </c>
      <c r="R113" s="4"/>
      <c r="S113" s="32">
        <v>1</v>
      </c>
      <c r="T113" s="29">
        <f t="shared" si="26"/>
        <v>6.3737257985221732E-6</v>
      </c>
      <c r="U113" s="29"/>
      <c r="V113" s="29">
        <f t="shared" si="27"/>
        <v>-2.1089999994728714E-2</v>
      </c>
      <c r="X113" s="17">
        <v>6</v>
      </c>
      <c r="Y113" s="16">
        <v>6.9999999999999999E-4</v>
      </c>
      <c r="Z113" t="s">
        <v>261</v>
      </c>
      <c r="AB113" t="s">
        <v>260</v>
      </c>
    </row>
    <row r="114" spans="1:28">
      <c r="A114" s="31" t="s">
        <v>294</v>
      </c>
      <c r="B114" s="120" t="s">
        <v>90</v>
      </c>
      <c r="C114" s="22">
        <v>46762.21</v>
      </c>
      <c r="D114" s="31" t="s">
        <v>59</v>
      </c>
      <c r="E114" s="29">
        <f t="shared" si="18"/>
        <v>11203.454913926422</v>
      </c>
      <c r="F114" s="15">
        <f t="shared" si="24"/>
        <v>11203.5</v>
      </c>
      <c r="G114" s="29">
        <f t="shared" si="22"/>
        <v>-2.0865649996267166E-2</v>
      </c>
      <c r="H114" s="29"/>
      <c r="I114" s="29"/>
      <c r="J114" s="29">
        <f>G114</f>
        <v>-2.0865649996267166E-2</v>
      </c>
      <c r="K114" s="29"/>
      <c r="L114" s="29"/>
      <c r="M114" s="29"/>
      <c r="N114" s="29"/>
      <c r="O114" s="29">
        <f t="shared" si="19"/>
        <v>-2.4042700566135392E-2</v>
      </c>
      <c r="P114" s="30">
        <f t="shared" si="20"/>
        <v>31743.71</v>
      </c>
      <c r="Q114" s="29">
        <f t="shared" si="21"/>
        <v>1.009365032350002E-5</v>
      </c>
      <c r="R114" s="4"/>
      <c r="S114" s="32">
        <v>1</v>
      </c>
      <c r="T114" s="29">
        <f t="shared" si="26"/>
        <v>1.009365032350002E-5</v>
      </c>
      <c r="U114" s="29"/>
      <c r="V114" s="29">
        <f t="shared" si="27"/>
        <v>-2.0865649996267166E-2</v>
      </c>
      <c r="X114" s="17">
        <v>109</v>
      </c>
      <c r="Y114" s="16">
        <v>1.4E-3</v>
      </c>
      <c r="Z114" t="s">
        <v>261</v>
      </c>
      <c r="AB114" t="s">
        <v>260</v>
      </c>
    </row>
    <row r="115" spans="1:28">
      <c r="A115" s="31" t="s">
        <v>294</v>
      </c>
      <c r="B115" s="120" t="s">
        <v>90</v>
      </c>
      <c r="C115" s="22">
        <v>46762.2111</v>
      </c>
      <c r="D115" s="31" t="s">
        <v>74</v>
      </c>
      <c r="E115" s="29">
        <f t="shared" si="18"/>
        <v>11203.457290784127</v>
      </c>
      <c r="F115" s="15">
        <f t="shared" si="24"/>
        <v>11203.5</v>
      </c>
      <c r="G115" s="29">
        <f t="shared" si="22"/>
        <v>-1.9765649994951673E-2</v>
      </c>
      <c r="H115" s="29"/>
      <c r="I115" s="29"/>
      <c r="J115" s="29">
        <f>G115</f>
        <v>-1.9765649994951673E-2</v>
      </c>
      <c r="K115" s="29"/>
      <c r="L115" s="29"/>
      <c r="M115" s="29"/>
      <c r="N115" s="29"/>
      <c r="O115" s="29">
        <f t="shared" si="19"/>
        <v>-2.4042700566135392E-2</v>
      </c>
      <c r="P115" s="30">
        <f t="shared" si="20"/>
        <v>31743.7111</v>
      </c>
      <c r="Q115" s="29">
        <f t="shared" si="21"/>
        <v>1.829316158846298E-5</v>
      </c>
      <c r="R115" s="4"/>
      <c r="S115" s="32">
        <v>1</v>
      </c>
      <c r="T115" s="29">
        <f t="shared" si="26"/>
        <v>1.829316158846298E-5</v>
      </c>
      <c r="U115" s="29"/>
      <c r="V115" s="29">
        <f t="shared" si="27"/>
        <v>-1.9765649994951673E-2</v>
      </c>
      <c r="X115" s="17">
        <v>109</v>
      </c>
      <c r="Y115" s="16">
        <v>2.5000000000000001E-3</v>
      </c>
      <c r="Z115" t="s">
        <v>261</v>
      </c>
      <c r="AB115" t="s">
        <v>260</v>
      </c>
    </row>
    <row r="116" spans="1:28">
      <c r="A116" s="31" t="s">
        <v>294</v>
      </c>
      <c r="B116" s="120" t="s">
        <v>89</v>
      </c>
      <c r="C116" s="22">
        <v>46762.439100000003</v>
      </c>
      <c r="D116" s="31" t="s">
        <v>59</v>
      </c>
      <c r="E116" s="29">
        <f t="shared" si="18"/>
        <v>11203.949948562649</v>
      </c>
      <c r="F116" s="15">
        <f t="shared" si="24"/>
        <v>11204</v>
      </c>
      <c r="G116" s="29">
        <f t="shared" si="22"/>
        <v>-2.3163599995314144E-2</v>
      </c>
      <c r="H116" s="29"/>
      <c r="I116" s="29"/>
      <c r="J116" s="29">
        <f>G116</f>
        <v>-2.3163599995314144E-2</v>
      </c>
      <c r="K116" s="29"/>
      <c r="L116" s="29"/>
      <c r="M116" s="29"/>
      <c r="N116" s="29"/>
      <c r="O116" s="29">
        <f t="shared" si="19"/>
        <v>-2.4044771091494336E-2</v>
      </c>
      <c r="P116" s="30">
        <f t="shared" si="20"/>
        <v>31743.939100000003</v>
      </c>
      <c r="Q116" s="29">
        <f t="shared" si="21"/>
        <v>7.7646250074340177E-7</v>
      </c>
      <c r="R116" s="4"/>
      <c r="S116" s="32">
        <v>1</v>
      </c>
      <c r="T116" s="29">
        <f t="shared" si="26"/>
        <v>7.7646250074340177E-7</v>
      </c>
      <c r="U116" s="29"/>
      <c r="V116" s="29">
        <f t="shared" si="27"/>
        <v>-2.3163599995314144E-2</v>
      </c>
      <c r="X116" s="17">
        <v>110</v>
      </c>
      <c r="Y116" s="16">
        <v>-8.9999999999999998E-4</v>
      </c>
      <c r="Z116" t="s">
        <v>261</v>
      </c>
      <c r="AB116" t="s">
        <v>260</v>
      </c>
    </row>
    <row r="117" spans="1:28" s="29" customFormat="1">
      <c r="A117" s="21" t="s">
        <v>29</v>
      </c>
      <c r="B117" s="120" t="s">
        <v>89</v>
      </c>
      <c r="C117" s="22">
        <v>51812.878700000001</v>
      </c>
      <c r="D117" s="22">
        <v>2.0000000000000001E-4</v>
      </c>
      <c r="E117" s="29">
        <f t="shared" si="18"/>
        <v>22116.837465500455</v>
      </c>
      <c r="F117" s="15">
        <f t="shared" si="24"/>
        <v>22117</v>
      </c>
      <c r="G117" s="29">
        <f t="shared" si="22"/>
        <v>-7.5220300001092255E-2</v>
      </c>
      <c r="K117" s="29">
        <f t="shared" ref="K117:K148" si="28">G117</f>
        <v>-7.5220300001092255E-2</v>
      </c>
      <c r="O117" s="29">
        <f t="shared" si="19"/>
        <v>-7.501254158495782E-2</v>
      </c>
      <c r="P117" s="30">
        <f t="shared" si="20"/>
        <v>36794.378700000001</v>
      </c>
      <c r="Q117" s="29">
        <f t="shared" si="21"/>
        <v>4.316355947468898E-8</v>
      </c>
      <c r="S117" s="32">
        <v>1</v>
      </c>
      <c r="T117" s="29">
        <f t="shared" si="26"/>
        <v>4.316355947468898E-8</v>
      </c>
      <c r="V117" s="29">
        <f t="shared" si="27"/>
        <v>-7.5220300001092255E-2</v>
      </c>
      <c r="W117" s="29" t="s">
        <v>314</v>
      </c>
    </row>
    <row r="118" spans="1:28" s="29" customFormat="1">
      <c r="A118" s="31" t="s">
        <v>87</v>
      </c>
      <c r="B118" s="120"/>
      <c r="C118" s="124">
        <v>52555.655700000003</v>
      </c>
      <c r="D118" s="124">
        <v>2.0000000000000001E-4</v>
      </c>
      <c r="E118" s="31">
        <f t="shared" si="18"/>
        <v>23721.814951256059</v>
      </c>
      <c r="F118" s="15">
        <f t="shared" si="24"/>
        <v>23722</v>
      </c>
      <c r="G118" s="29">
        <f t="shared" ref="G118:G144" si="29">C118-(C$7+F118*C$8)</f>
        <v>-8.5639799995988142E-2</v>
      </c>
      <c r="K118" s="29">
        <f t="shared" si="28"/>
        <v>-8.5639799995988142E-2</v>
      </c>
      <c r="O118" s="29">
        <f t="shared" si="19"/>
        <v>-8.3482951765780161E-2</v>
      </c>
      <c r="P118" s="30">
        <f t="shared" si="20"/>
        <v>37537.155700000003</v>
      </c>
      <c r="Q118" s="29">
        <f t="shared" si="21"/>
        <v>4.651994288151298E-6</v>
      </c>
      <c r="S118" s="32">
        <v>1</v>
      </c>
      <c r="T118" s="29">
        <f t="shared" si="26"/>
        <v>4.651994288151298E-6</v>
      </c>
      <c r="U118"/>
      <c r="V118" s="29">
        <f t="shared" si="27"/>
        <v>-8.5639799995988142E-2</v>
      </c>
      <c r="W118" s="29" t="s">
        <v>314</v>
      </c>
    </row>
    <row r="119" spans="1:28">
      <c r="A119" s="31" t="s">
        <v>98</v>
      </c>
      <c r="B119" s="34" t="s">
        <v>90</v>
      </c>
      <c r="C119" s="35">
        <v>52963.146800000002</v>
      </c>
      <c r="D119" s="35">
        <v>8.0000000000000004E-4</v>
      </c>
      <c r="E119" s="29">
        <f t="shared" si="18"/>
        <v>24602.313460426085</v>
      </c>
      <c r="F119" s="15">
        <f t="shared" si="24"/>
        <v>24602.5</v>
      </c>
      <c r="G119" s="29">
        <f t="shared" si="29"/>
        <v>-8.6329749996366445E-2</v>
      </c>
      <c r="H119" s="36"/>
      <c r="I119" s="29"/>
      <c r="J119" s="29"/>
      <c r="K119" s="29">
        <f t="shared" si="28"/>
        <v>-8.6329749996366445E-2</v>
      </c>
      <c r="L119" s="29"/>
      <c r="M119" s="29"/>
      <c r="N119" s="29"/>
      <c r="O119" s="29">
        <f t="shared" si="19"/>
        <v>-8.8235947702749923E-2</v>
      </c>
      <c r="P119" s="30">
        <f t="shared" si="20"/>
        <v>37944.646800000002</v>
      </c>
      <c r="Q119" s="29">
        <f t="shared" si="21"/>
        <v>3.6335896958216315E-6</v>
      </c>
      <c r="S119" s="32">
        <v>1</v>
      </c>
      <c r="T119" s="29">
        <f t="shared" si="26"/>
        <v>3.6335896958216315E-6</v>
      </c>
      <c r="V119" s="29">
        <f t="shared" si="27"/>
        <v>-8.6329749996366445E-2</v>
      </c>
      <c r="W119" s="29" t="s">
        <v>314</v>
      </c>
    </row>
    <row r="120" spans="1:28">
      <c r="A120" s="31" t="s">
        <v>98</v>
      </c>
      <c r="B120" s="34" t="s">
        <v>89</v>
      </c>
      <c r="C120" s="35">
        <v>52963.374499999998</v>
      </c>
      <c r="D120" s="35">
        <v>1.6000000000000001E-3</v>
      </c>
      <c r="E120" s="29">
        <f t="shared" si="18"/>
        <v>24602.80546997067</v>
      </c>
      <c r="F120" s="15">
        <f t="shared" si="24"/>
        <v>24603</v>
      </c>
      <c r="G120" s="29">
        <f t="shared" si="29"/>
        <v>-9.0027699996426236E-2</v>
      </c>
      <c r="H120" s="29"/>
      <c r="I120" s="29"/>
      <c r="J120" s="29"/>
      <c r="K120" s="29">
        <f t="shared" si="28"/>
        <v>-9.0027699996426236E-2</v>
      </c>
      <c r="L120" s="29"/>
      <c r="M120" s="29"/>
      <c r="N120" s="29"/>
      <c r="O120" s="29">
        <f t="shared" si="19"/>
        <v>-8.8238668100002554E-2</v>
      </c>
      <c r="P120" s="30">
        <f t="shared" si="20"/>
        <v>37944.874499999998</v>
      </c>
      <c r="Q120" s="29">
        <f t="shared" si="21"/>
        <v>3.2006351264213151E-6</v>
      </c>
      <c r="S120" s="32">
        <v>1</v>
      </c>
      <c r="T120" s="29">
        <f t="shared" si="26"/>
        <v>3.2006351264213151E-6</v>
      </c>
      <c r="V120" s="29">
        <f t="shared" si="27"/>
        <v>-9.0027699996426236E-2</v>
      </c>
      <c r="W120" s="29" t="s">
        <v>314</v>
      </c>
    </row>
    <row r="121" spans="1:28" s="29" customFormat="1">
      <c r="A121" s="22" t="s">
        <v>99</v>
      </c>
      <c r="B121" s="34" t="s">
        <v>89</v>
      </c>
      <c r="C121" s="35">
        <v>52901.822500000002</v>
      </c>
      <c r="D121" s="22">
        <v>2.9999999999999997E-4</v>
      </c>
      <c r="E121" s="31">
        <f t="shared" si="18"/>
        <v>24469.805156009385</v>
      </c>
      <c r="F121" s="15">
        <f t="shared" si="24"/>
        <v>24470</v>
      </c>
      <c r="G121" s="29">
        <f t="shared" si="29"/>
        <v>-9.0172999996866565E-2</v>
      </c>
      <c r="K121" s="29">
        <f t="shared" si="28"/>
        <v>-9.0172999996866565E-2</v>
      </c>
      <c r="O121" s="29">
        <f t="shared" si="19"/>
        <v>-8.7515897148873631E-2</v>
      </c>
      <c r="P121" s="30">
        <f t="shared" si="20"/>
        <v>37883.322500000002</v>
      </c>
      <c r="Q121" s="29">
        <f t="shared" si="21"/>
        <v>7.0601955448121628E-6</v>
      </c>
      <c r="S121" s="32">
        <v>1</v>
      </c>
      <c r="T121" s="29">
        <f t="shared" si="26"/>
        <v>7.0601955448121628E-6</v>
      </c>
      <c r="U121"/>
      <c r="V121" s="29">
        <f t="shared" si="27"/>
        <v>-9.0172999996866565E-2</v>
      </c>
      <c r="W121" s="29" t="s">
        <v>314</v>
      </c>
    </row>
    <row r="122" spans="1:28" s="29" customFormat="1">
      <c r="A122" s="22" t="s">
        <v>99</v>
      </c>
      <c r="B122" s="34" t="s">
        <v>89</v>
      </c>
      <c r="C122" s="35">
        <v>52935.607100000001</v>
      </c>
      <c r="D122" s="22">
        <v>2.9999999999999997E-4</v>
      </c>
      <c r="E122" s="31">
        <f t="shared" si="18"/>
        <v>24542.806234886702</v>
      </c>
      <c r="F122" s="15">
        <f t="shared" si="24"/>
        <v>24543</v>
      </c>
      <c r="G122" s="29">
        <f t="shared" si="29"/>
        <v>-8.96736999929999E-2</v>
      </c>
      <c r="K122" s="29">
        <f t="shared" si="28"/>
        <v>-8.96736999929999E-2</v>
      </c>
      <c r="O122" s="29">
        <f t="shared" si="19"/>
        <v>-8.7912393580120013E-2</v>
      </c>
      <c r="P122" s="30">
        <f t="shared" si="20"/>
        <v>37917.107100000001</v>
      </c>
      <c r="Q122" s="29">
        <f t="shared" si="21"/>
        <v>3.1022002800518158E-6</v>
      </c>
      <c r="S122" s="32">
        <v>1</v>
      </c>
      <c r="T122" s="29">
        <f t="shared" si="26"/>
        <v>3.1022002800518158E-6</v>
      </c>
      <c r="U122"/>
      <c r="V122" s="29">
        <f t="shared" si="27"/>
        <v>-8.96736999929999E-2</v>
      </c>
      <c r="W122" s="29" t="s">
        <v>314</v>
      </c>
    </row>
    <row r="123" spans="1:28" s="29" customFormat="1">
      <c r="A123" s="20" t="s">
        <v>102</v>
      </c>
      <c r="B123" s="122" t="s">
        <v>90</v>
      </c>
      <c r="C123" s="123">
        <v>52497.577299999997</v>
      </c>
      <c r="D123" s="123">
        <v>1E-4</v>
      </c>
      <c r="E123" s="31">
        <f t="shared" si="18"/>
        <v>23596.32032176603</v>
      </c>
      <c r="F123" s="15">
        <f t="shared" si="24"/>
        <v>23596.5</v>
      </c>
      <c r="G123" s="29">
        <f t="shared" si="29"/>
        <v>-8.3154350002587307E-2</v>
      </c>
      <c r="K123" s="29">
        <f t="shared" si="28"/>
        <v>-8.3154350002587307E-2</v>
      </c>
      <c r="O123" s="29">
        <f t="shared" si="19"/>
        <v>-8.2811618113063812E-2</v>
      </c>
      <c r="P123" s="30">
        <f t="shared" si="20"/>
        <v>37479.077299999997</v>
      </c>
      <c r="Q123" s="29">
        <f t="shared" si="21"/>
        <v>1.1746514809634548E-7</v>
      </c>
      <c r="S123" s="32">
        <v>1</v>
      </c>
      <c r="T123" s="29">
        <f t="shared" si="26"/>
        <v>1.1746514809634548E-7</v>
      </c>
      <c r="U123"/>
      <c r="V123" s="29">
        <f t="shared" si="27"/>
        <v>-8.3154350002587307E-2</v>
      </c>
      <c r="W123" s="29" t="s">
        <v>314</v>
      </c>
    </row>
    <row r="124" spans="1:28">
      <c r="A124" s="21" t="s">
        <v>110</v>
      </c>
      <c r="B124" s="120"/>
      <c r="C124" s="22">
        <v>53691.806100000002</v>
      </c>
      <c r="D124" s="22">
        <v>1E-4</v>
      </c>
      <c r="E124" s="29">
        <f t="shared" si="18"/>
        <v>26176.785706182796</v>
      </c>
      <c r="F124" s="15">
        <f t="shared" si="24"/>
        <v>26177</v>
      </c>
      <c r="G124" s="29">
        <f t="shared" si="29"/>
        <v>-9.9174299997685011E-2</v>
      </c>
      <c r="H124" s="29"/>
      <c r="I124" s="29"/>
      <c r="J124" s="29"/>
      <c r="K124" s="29">
        <f t="shared" si="28"/>
        <v>-9.9174299997685011E-2</v>
      </c>
      <c r="L124" s="29"/>
      <c r="M124" s="29"/>
      <c r="N124" s="29"/>
      <c r="O124" s="29">
        <f t="shared" si="19"/>
        <v>-9.6922678178789967E-2</v>
      </c>
      <c r="P124" s="30">
        <f t="shared" si="20"/>
        <v>38673.306100000002</v>
      </c>
      <c r="Q124" s="29">
        <f t="shared" si="21"/>
        <v>5.0698008153242275E-6</v>
      </c>
      <c r="S124" s="32">
        <v>1</v>
      </c>
      <c r="T124" s="29">
        <f t="shared" si="26"/>
        <v>5.0698008153242275E-6</v>
      </c>
      <c r="V124" s="29">
        <f t="shared" si="27"/>
        <v>-9.9174299997685011E-2</v>
      </c>
      <c r="W124" s="29" t="s">
        <v>314</v>
      </c>
    </row>
    <row r="125" spans="1:28">
      <c r="A125" s="125" t="s">
        <v>105</v>
      </c>
      <c r="B125" s="34" t="s">
        <v>89</v>
      </c>
      <c r="C125" s="35">
        <v>52935.607100000001</v>
      </c>
      <c r="D125" s="35">
        <v>2.9999999999999997E-4</v>
      </c>
      <c r="E125" s="29">
        <f t="shared" si="18"/>
        <v>24542.806234886702</v>
      </c>
      <c r="F125" s="15">
        <f t="shared" si="24"/>
        <v>24543</v>
      </c>
      <c r="G125" s="29">
        <f t="shared" si="29"/>
        <v>-8.96736999929999E-2</v>
      </c>
      <c r="H125" s="29"/>
      <c r="I125" s="29"/>
      <c r="J125" s="29"/>
      <c r="K125" s="29">
        <f t="shared" si="28"/>
        <v>-8.96736999929999E-2</v>
      </c>
      <c r="L125" s="29"/>
      <c r="M125" s="29"/>
      <c r="N125" s="29"/>
      <c r="O125" s="29">
        <f t="shared" si="19"/>
        <v>-8.7912393580120013E-2</v>
      </c>
      <c r="P125" s="30">
        <f t="shared" si="20"/>
        <v>37917.107100000001</v>
      </c>
      <c r="Q125" s="29">
        <f t="shared" si="21"/>
        <v>3.1022002800518158E-6</v>
      </c>
      <c r="S125" s="32">
        <v>1</v>
      </c>
      <c r="T125" s="29">
        <f t="shared" si="26"/>
        <v>3.1022002800518158E-6</v>
      </c>
      <c r="V125" s="29">
        <f t="shared" si="27"/>
        <v>-8.96736999929999E-2</v>
      </c>
      <c r="W125" s="29" t="s">
        <v>314</v>
      </c>
    </row>
    <row r="126" spans="1:28">
      <c r="A126" s="126" t="s">
        <v>111</v>
      </c>
      <c r="B126" s="34" t="s">
        <v>89</v>
      </c>
      <c r="C126" s="35">
        <v>53991.461799999997</v>
      </c>
      <c r="D126" s="22">
        <v>1E-4</v>
      </c>
      <c r="E126" s="29">
        <f t="shared" si="18"/>
        <v>26824.275668820745</v>
      </c>
      <c r="F126" s="15">
        <f t="shared" si="24"/>
        <v>26824.5</v>
      </c>
      <c r="G126" s="29">
        <f t="shared" si="29"/>
        <v>-0.10381955000048038</v>
      </c>
      <c r="H126" s="29"/>
      <c r="I126" s="29"/>
      <c r="J126" s="29"/>
      <c r="K126" s="29">
        <f t="shared" si="28"/>
        <v>-0.10381955000048038</v>
      </c>
      <c r="L126" s="29"/>
      <c r="M126" s="29"/>
      <c r="N126" s="29"/>
      <c r="O126" s="29">
        <f t="shared" si="19"/>
        <v>-0.10056480499696688</v>
      </c>
      <c r="P126" s="30">
        <f t="shared" si="20"/>
        <v>38972.961799999997</v>
      </c>
      <c r="Q126" s="29">
        <f t="shared" si="21"/>
        <v>1.0593365037896083E-5</v>
      </c>
      <c r="S126" s="32">
        <v>1</v>
      </c>
      <c r="T126" s="29">
        <f t="shared" si="26"/>
        <v>1.0593365037896083E-5</v>
      </c>
      <c r="V126" s="29">
        <f t="shared" si="27"/>
        <v>-0.10381955000048038</v>
      </c>
      <c r="W126" s="29" t="s">
        <v>314</v>
      </c>
    </row>
    <row r="127" spans="1:28">
      <c r="A127" s="28" t="s">
        <v>113</v>
      </c>
      <c r="B127" s="34" t="s">
        <v>90</v>
      </c>
      <c r="C127" s="35">
        <v>54425.562899999997</v>
      </c>
      <c r="D127" s="35">
        <v>1E-4</v>
      </c>
      <c r="E127" s="29">
        <f t="shared" si="18"/>
        <v>27762.272526614863</v>
      </c>
      <c r="F127" s="15">
        <f t="shared" si="24"/>
        <v>27762.5</v>
      </c>
      <c r="G127" s="29">
        <f t="shared" si="29"/>
        <v>-0.10527374999946915</v>
      </c>
      <c r="H127" s="29"/>
      <c r="I127" s="29"/>
      <c r="J127" s="29"/>
      <c r="K127" s="29">
        <f t="shared" si="28"/>
        <v>-0.10527374999946915</v>
      </c>
      <c r="L127" s="29"/>
      <c r="M127" s="29"/>
      <c r="N127" s="29"/>
      <c r="O127" s="29">
        <f t="shared" si="19"/>
        <v>-0.10591309850538841</v>
      </c>
      <c r="P127" s="30">
        <f t="shared" si="20"/>
        <v>39407.062899999997</v>
      </c>
      <c r="Q127" s="29">
        <f t="shared" si="21"/>
        <v>4.0876651202119353E-7</v>
      </c>
      <c r="S127" s="32">
        <v>1</v>
      </c>
      <c r="T127" s="29">
        <f t="shared" si="26"/>
        <v>4.0876651202119353E-7</v>
      </c>
      <c r="V127" s="29">
        <f t="shared" si="27"/>
        <v>-0.10527374999946915</v>
      </c>
      <c r="W127" s="29" t="s">
        <v>314</v>
      </c>
    </row>
    <row r="128" spans="1:28">
      <c r="A128" s="22" t="s">
        <v>114</v>
      </c>
      <c r="B128" s="120" t="s">
        <v>90</v>
      </c>
      <c r="C128" s="22">
        <v>54784.688199999997</v>
      </c>
      <c r="D128" s="22">
        <v>8.9999999999999998E-4</v>
      </c>
      <c r="E128" s="29">
        <f t="shared" si="18"/>
        <v>28538.263195503674</v>
      </c>
      <c r="F128" s="15">
        <f t="shared" si="24"/>
        <v>28538.5</v>
      </c>
      <c r="G128" s="29">
        <f t="shared" si="29"/>
        <v>-0.10959215000184486</v>
      </c>
      <c r="H128" s="29"/>
      <c r="I128" s="29"/>
      <c r="J128" s="29"/>
      <c r="K128" s="29">
        <f t="shared" si="28"/>
        <v>-0.10959215000184486</v>
      </c>
      <c r="L128" s="29"/>
      <c r="M128" s="29"/>
      <c r="N128" s="29"/>
      <c r="O128" s="29">
        <f t="shared" si="19"/>
        <v>-0.11040220965994356</v>
      </c>
      <c r="P128" s="30">
        <f t="shared" si="20"/>
        <v>39766.188199999997</v>
      </c>
      <c r="Q128" s="29">
        <f t="shared" si="21"/>
        <v>6.5619664967898667E-7</v>
      </c>
      <c r="S128" s="32">
        <v>1</v>
      </c>
      <c r="T128" s="29">
        <f t="shared" si="26"/>
        <v>6.5619664967898667E-7</v>
      </c>
      <c r="V128" s="29">
        <f t="shared" si="27"/>
        <v>-0.10959215000184486</v>
      </c>
      <c r="W128" s="29" t="s">
        <v>314</v>
      </c>
    </row>
    <row r="129" spans="1:25">
      <c r="A129" s="21" t="s">
        <v>115</v>
      </c>
      <c r="B129" s="120"/>
      <c r="C129" s="22">
        <v>54802.737099999998</v>
      </c>
      <c r="D129" s="22">
        <v>2.0000000000000001E-4</v>
      </c>
      <c r="E129" s="29">
        <f t="shared" si="18"/>
        <v>28577.262892778435</v>
      </c>
      <c r="F129" s="15">
        <f t="shared" si="24"/>
        <v>28577.5</v>
      </c>
      <c r="G129" s="29">
        <f t="shared" si="29"/>
        <v>-0.10973224999906961</v>
      </c>
      <c r="H129" s="29"/>
      <c r="I129" s="29"/>
      <c r="J129" s="29"/>
      <c r="K129" s="29">
        <f t="shared" si="28"/>
        <v>-0.10973224999906961</v>
      </c>
      <c r="L129" s="29"/>
      <c r="M129" s="29"/>
      <c r="N129" s="29"/>
      <c r="O129" s="29">
        <f t="shared" si="19"/>
        <v>-0.11062936382596003</v>
      </c>
      <c r="P129" s="30">
        <f t="shared" si="20"/>
        <v>39784.237099999998</v>
      </c>
      <c r="Q129" s="29">
        <f t="shared" si="21"/>
        <v>8.0481321839797842E-7</v>
      </c>
      <c r="S129" s="32">
        <v>1</v>
      </c>
      <c r="T129" s="29">
        <f t="shared" si="26"/>
        <v>8.0481321839797842E-7</v>
      </c>
      <c r="V129" s="29">
        <f t="shared" si="27"/>
        <v>-0.10973224999906961</v>
      </c>
      <c r="W129" s="29" t="s">
        <v>314</v>
      </c>
    </row>
    <row r="130" spans="1:25">
      <c r="A130" s="20" t="s">
        <v>201</v>
      </c>
      <c r="B130" s="119" t="s">
        <v>90</v>
      </c>
      <c r="C130" s="20">
        <v>54848.5527</v>
      </c>
      <c r="D130" s="20">
        <v>1E-4</v>
      </c>
      <c r="E130" s="29">
        <f t="shared" si="18"/>
        <v>28676.260312591367</v>
      </c>
      <c r="F130" s="15">
        <f t="shared" si="24"/>
        <v>28676.5</v>
      </c>
      <c r="G130" s="29">
        <f t="shared" si="29"/>
        <v>-0.11092634999658912</v>
      </c>
      <c r="H130" s="29"/>
      <c r="I130" s="29"/>
      <c r="J130" s="29"/>
      <c r="K130" s="29">
        <f t="shared" si="28"/>
        <v>-0.11092634999658912</v>
      </c>
      <c r="L130" s="29"/>
      <c r="M130" s="29"/>
      <c r="N130" s="29"/>
      <c r="O130" s="29">
        <f t="shared" si="19"/>
        <v>-0.11120664856748813</v>
      </c>
      <c r="P130" s="30">
        <f t="shared" si="20"/>
        <v>39830.0527</v>
      </c>
      <c r="Q130" s="29">
        <f t="shared" si="21"/>
        <v>7.8567288848025594E-8</v>
      </c>
      <c r="S130" s="32">
        <v>1</v>
      </c>
      <c r="T130" s="29">
        <f t="shared" si="26"/>
        <v>7.8567288848025594E-8</v>
      </c>
      <c r="V130" s="29">
        <f t="shared" si="27"/>
        <v>-0.11092634999658912</v>
      </c>
      <c r="W130" s="29" t="s">
        <v>314</v>
      </c>
    </row>
    <row r="131" spans="1:25">
      <c r="A131" s="20" t="s">
        <v>227</v>
      </c>
      <c r="B131" s="119" t="s">
        <v>90</v>
      </c>
      <c r="C131" s="20">
        <v>55429.355600000003</v>
      </c>
      <c r="D131" s="20">
        <v>5.9999999999999995E-4</v>
      </c>
      <c r="E131" s="29">
        <f t="shared" si="18"/>
        <v>29931.247446228466</v>
      </c>
      <c r="F131" s="15">
        <f t="shared" si="24"/>
        <v>29931</v>
      </c>
      <c r="G131" s="29">
        <f t="shared" si="29"/>
        <v>0.11451710000255844</v>
      </c>
      <c r="H131" s="29"/>
      <c r="I131" s="29"/>
      <c r="J131" s="29"/>
      <c r="K131" s="29">
        <f t="shared" si="28"/>
        <v>0.11451710000255844</v>
      </c>
      <c r="L131" s="29"/>
      <c r="M131" s="29"/>
      <c r="N131" s="29"/>
      <c r="O131" s="29">
        <f t="shared" si="19"/>
        <v>-0.11860419146291121</v>
      </c>
      <c r="P131" s="30">
        <f t="shared" si="20"/>
        <v>40410.855600000003</v>
      </c>
      <c r="Q131" s="29">
        <f t="shared" si="21"/>
        <v>5.4345536534528449E-2</v>
      </c>
      <c r="S131" s="32">
        <v>1</v>
      </c>
      <c r="T131" s="29">
        <f t="shared" si="26"/>
        <v>5.4345536534528449E-2</v>
      </c>
      <c r="V131" s="29">
        <f t="shared" si="27"/>
        <v>0.11451710000255844</v>
      </c>
      <c r="W131" s="29" t="s">
        <v>314</v>
      </c>
    </row>
    <row r="132" spans="1:25">
      <c r="A132" s="20" t="s">
        <v>227</v>
      </c>
      <c r="B132" s="119" t="s">
        <v>89</v>
      </c>
      <c r="C132" s="20">
        <v>55431.435299999997</v>
      </c>
      <c r="D132" s="20">
        <v>4.0000000000000002E-4</v>
      </c>
      <c r="E132" s="29">
        <f t="shared" si="18"/>
        <v>29935.741219833624</v>
      </c>
      <c r="F132" s="15">
        <f t="shared" si="24"/>
        <v>29935.5</v>
      </c>
      <c r="G132" s="29">
        <f t="shared" si="29"/>
        <v>0.11163554999802727</v>
      </c>
      <c r="H132" s="29"/>
      <c r="I132" s="29"/>
      <c r="J132" s="29"/>
      <c r="K132" s="29">
        <f t="shared" si="28"/>
        <v>0.11163554999802727</v>
      </c>
      <c r="L132" s="29"/>
      <c r="M132" s="29"/>
      <c r="N132" s="29"/>
      <c r="O132" s="29">
        <f t="shared" si="19"/>
        <v>-0.11863100187445358</v>
      </c>
      <c r="P132" s="30">
        <f t="shared" si="20"/>
        <v>40412.935299999997</v>
      </c>
      <c r="Q132" s="29">
        <f t="shared" si="21"/>
        <v>5.3022684911241916E-2</v>
      </c>
      <c r="S132" s="32">
        <v>1</v>
      </c>
      <c r="T132" s="29">
        <f t="shared" si="26"/>
        <v>5.3022684911241916E-2</v>
      </c>
      <c r="V132" s="29">
        <f t="shared" si="27"/>
        <v>0.11163554999802727</v>
      </c>
      <c r="W132" s="29" t="s">
        <v>314</v>
      </c>
    </row>
    <row r="133" spans="1:25">
      <c r="A133" s="51" t="s">
        <v>307</v>
      </c>
      <c r="B133" s="128" t="s">
        <v>90</v>
      </c>
      <c r="C133" s="52">
        <v>56245.713499999998</v>
      </c>
      <c r="D133" s="52">
        <v>8.0000000000000004E-4</v>
      </c>
      <c r="E133" s="29">
        <f t="shared" si="18"/>
        <v>31695.217049243522</v>
      </c>
      <c r="F133" s="15">
        <f t="shared" si="24"/>
        <v>31695</v>
      </c>
      <c r="G133" s="29">
        <f t="shared" si="29"/>
        <v>0.1004495000015595</v>
      </c>
      <c r="H133" s="29"/>
      <c r="I133" s="29"/>
      <c r="J133" s="29"/>
      <c r="K133" s="29">
        <f t="shared" si="28"/>
        <v>0.1004495000015595</v>
      </c>
      <c r="L133" s="29"/>
      <c r="M133" s="29"/>
      <c r="N133" s="29"/>
      <c r="O133" s="29">
        <f t="shared" si="19"/>
        <v>-0.12926440977453874</v>
      </c>
      <c r="P133" s="30">
        <f t="shared" si="20"/>
        <v>41227.213499999998</v>
      </c>
      <c r="Q133" s="29">
        <f t="shared" si="21"/>
        <v>5.27684803446214E-2</v>
      </c>
      <c r="R133" s="4"/>
      <c r="S133" s="32">
        <v>1</v>
      </c>
      <c r="T133" s="29">
        <f t="shared" si="26"/>
        <v>5.27684803446214E-2</v>
      </c>
      <c r="V133" s="29">
        <f t="shared" si="27"/>
        <v>0.1004495000015595</v>
      </c>
      <c r="W133" s="29" t="s">
        <v>314</v>
      </c>
      <c r="X133" s="17"/>
      <c r="Y133" s="16"/>
    </row>
    <row r="134" spans="1:25">
      <c r="A134" s="20" t="s">
        <v>226</v>
      </c>
      <c r="B134" s="119" t="s">
        <v>90</v>
      </c>
      <c r="C134" s="20">
        <v>55518.6751</v>
      </c>
      <c r="D134" s="20">
        <v>5.9999999999999995E-4</v>
      </c>
      <c r="E134" s="29">
        <f t="shared" si="18"/>
        <v>30124.247211351703</v>
      </c>
      <c r="F134" s="15">
        <f t="shared" si="24"/>
        <v>30124</v>
      </c>
      <c r="G134" s="29">
        <f t="shared" si="29"/>
        <v>0.11440840000432217</v>
      </c>
      <c r="H134" s="29"/>
      <c r="I134" s="29"/>
      <c r="J134" s="29"/>
      <c r="K134" s="29">
        <f t="shared" si="28"/>
        <v>0.11440840000432217</v>
      </c>
      <c r="L134" s="29"/>
      <c r="M134" s="29"/>
      <c r="N134" s="29"/>
      <c r="O134" s="29">
        <f t="shared" si="19"/>
        <v>-0.1197558247342399</v>
      </c>
      <c r="P134" s="30">
        <f t="shared" si="20"/>
        <v>40500.1751</v>
      </c>
      <c r="Q134" s="29">
        <f t="shared" si="21"/>
        <v>5.483288414741181E-2</v>
      </c>
      <c r="S134" s="32">
        <v>1</v>
      </c>
      <c r="T134" s="29">
        <f t="shared" si="26"/>
        <v>5.483288414741181E-2</v>
      </c>
      <c r="V134" s="29">
        <f t="shared" si="27"/>
        <v>0.11440840000432217</v>
      </c>
      <c r="W134" s="29" t="s">
        <v>908</v>
      </c>
    </row>
    <row r="135" spans="1:25" s="29" customFormat="1">
      <c r="A135" s="20" t="s">
        <v>100</v>
      </c>
      <c r="B135" s="119" t="s">
        <v>90</v>
      </c>
      <c r="C135" s="20">
        <v>41509.493000000002</v>
      </c>
      <c r="D135" s="23" t="s">
        <v>198</v>
      </c>
      <c r="E135" s="29">
        <f t="shared" si="18"/>
        <v>-146.5095088353126</v>
      </c>
      <c r="F135" s="15">
        <f t="shared" si="24"/>
        <v>-146.5</v>
      </c>
      <c r="G135" s="29">
        <f t="shared" si="29"/>
        <v>-4.400649995659478E-3</v>
      </c>
      <c r="K135" s="29">
        <f t="shared" si="28"/>
        <v>-4.400649995659478E-3</v>
      </c>
      <c r="O135" s="29">
        <f t="shared" si="19"/>
        <v>1.6709862513975302E-2</v>
      </c>
      <c r="P135" s="30">
        <f t="shared" si="20"/>
        <v>26490.993000000002</v>
      </c>
      <c r="Q135" s="29">
        <f t="shared" si="21"/>
        <v>4.4565373841944653E-4</v>
      </c>
      <c r="V135" s="29">
        <f t="shared" si="27"/>
        <v>-4.400649995659478E-3</v>
      </c>
      <c r="W135" s="29" t="s">
        <v>315</v>
      </c>
    </row>
    <row r="136" spans="1:25">
      <c r="A136" s="20" t="s">
        <v>100</v>
      </c>
      <c r="B136" s="119" t="s">
        <v>90</v>
      </c>
      <c r="C136" s="20">
        <v>41509.4954</v>
      </c>
      <c r="D136" s="23" t="s">
        <v>198</v>
      </c>
      <c r="E136" s="29">
        <f t="shared" si="18"/>
        <v>-146.50432296396505</v>
      </c>
      <c r="F136" s="15">
        <f t="shared" si="24"/>
        <v>-146.5</v>
      </c>
      <c r="G136" s="29">
        <f t="shared" si="29"/>
        <v>-2.0006499980809167E-3</v>
      </c>
      <c r="H136" s="29"/>
      <c r="I136" s="29"/>
      <c r="J136" s="29"/>
      <c r="K136" s="29">
        <f t="shared" si="28"/>
        <v>-2.0006499980809167E-3</v>
      </c>
      <c r="L136" s="29"/>
      <c r="M136" s="29"/>
      <c r="N136" s="29"/>
      <c r="O136" s="29">
        <f t="shared" si="19"/>
        <v>1.6709862513975302E-2</v>
      </c>
      <c r="P136" s="30">
        <f t="shared" si="20"/>
        <v>26490.9954</v>
      </c>
      <c r="Q136" s="29">
        <f t="shared" si="21"/>
        <v>3.5008327846381234E-4</v>
      </c>
      <c r="S136" s="32"/>
      <c r="T136" s="29"/>
      <c r="U136" s="29">
        <f>G136+R136</f>
        <v>-2.0006499980809167E-3</v>
      </c>
      <c r="W136" s="29" t="s">
        <v>315</v>
      </c>
    </row>
    <row r="137" spans="1:25">
      <c r="A137" s="20" t="s">
        <v>100</v>
      </c>
      <c r="B137" s="119" t="s">
        <v>89</v>
      </c>
      <c r="C137" s="20">
        <v>41512.504399999998</v>
      </c>
      <c r="D137" s="23" t="s">
        <v>198</v>
      </c>
      <c r="E137" s="29">
        <f t="shared" si="18"/>
        <v>-140.00253675540486</v>
      </c>
      <c r="F137" s="15">
        <f t="shared" si="24"/>
        <v>-140</v>
      </c>
      <c r="G137" s="29">
        <f t="shared" si="29"/>
        <v>-1.1739999972633086E-3</v>
      </c>
      <c r="H137" s="29"/>
      <c r="I137" s="29"/>
      <c r="J137" s="29"/>
      <c r="K137" s="29">
        <f t="shared" si="28"/>
        <v>-1.1739999972633086E-3</v>
      </c>
      <c r="L137" s="29"/>
      <c r="M137" s="29"/>
      <c r="N137" s="29"/>
      <c r="O137" s="29">
        <f t="shared" si="19"/>
        <v>1.6690100192325297E-2</v>
      </c>
      <c r="P137" s="30">
        <f t="shared" si="20"/>
        <v>26494.004399999998</v>
      </c>
      <c r="Q137" s="29">
        <f t="shared" si="21"/>
        <v>3.1912607558365965E-4</v>
      </c>
      <c r="S137" s="32"/>
      <c r="T137" s="29"/>
      <c r="U137" s="29">
        <f>G137+R137</f>
        <v>-1.1739999972633086E-3</v>
      </c>
      <c r="W137" s="29" t="s">
        <v>315</v>
      </c>
    </row>
    <row r="138" spans="1:25" s="29" customFormat="1">
      <c r="A138" s="31" t="s">
        <v>100</v>
      </c>
      <c r="B138" s="120" t="s">
        <v>89</v>
      </c>
      <c r="C138" s="22">
        <v>41512.5049</v>
      </c>
      <c r="D138" s="23" t="s">
        <v>198</v>
      </c>
      <c r="E138" s="29">
        <f t="shared" si="18"/>
        <v>-140.00145636553555</v>
      </c>
      <c r="F138" s="15">
        <f t="shared" si="24"/>
        <v>-140</v>
      </c>
      <c r="G138" s="29">
        <f t="shared" si="29"/>
        <v>-6.739999953424558E-4</v>
      </c>
      <c r="K138" s="29">
        <f t="shared" si="28"/>
        <v>-6.739999953424558E-4</v>
      </c>
      <c r="O138" s="29">
        <f t="shared" si="19"/>
        <v>1.6690100192325297E-2</v>
      </c>
      <c r="P138" s="30">
        <f t="shared" si="20"/>
        <v>26494.0049</v>
      </c>
      <c r="Q138" s="29">
        <f t="shared" si="21"/>
        <v>3.0151197532736333E-4</v>
      </c>
      <c r="V138" s="29">
        <f>G138+R138</f>
        <v>-6.739999953424558E-4</v>
      </c>
      <c r="W138" s="29" t="s">
        <v>315</v>
      </c>
    </row>
    <row r="139" spans="1:25">
      <c r="A139" s="20" t="s">
        <v>100</v>
      </c>
      <c r="B139" s="119" t="s">
        <v>89</v>
      </c>
      <c r="C139" s="20">
        <v>41567.5746</v>
      </c>
      <c r="D139" s="23" t="s">
        <v>198</v>
      </c>
      <c r="E139" s="29">
        <f t="shared" si="18"/>
        <v>-21.007964850161255</v>
      </c>
      <c r="F139" s="15">
        <f t="shared" si="24"/>
        <v>-21</v>
      </c>
      <c r="G139" s="29">
        <f t="shared" si="29"/>
        <v>-3.6860999971395358E-3</v>
      </c>
      <c r="H139" s="29"/>
      <c r="I139" s="29"/>
      <c r="J139" s="29"/>
      <c r="K139" s="29">
        <f t="shared" si="28"/>
        <v>-3.6860999971395358E-3</v>
      </c>
      <c r="L139" s="29"/>
      <c r="M139" s="29"/>
      <c r="N139" s="29"/>
      <c r="O139" s="29">
        <f t="shared" si="19"/>
        <v>1.632757334229051E-2</v>
      </c>
      <c r="P139" s="30">
        <f t="shared" si="20"/>
        <v>26549.0746</v>
      </c>
      <c r="Q139" s="29">
        <f t="shared" si="21"/>
        <v>4.0054712053741302E-4</v>
      </c>
      <c r="S139" s="32"/>
      <c r="T139" s="29"/>
      <c r="U139" s="29">
        <f>G139+R139</f>
        <v>-3.6860999971395358E-3</v>
      </c>
      <c r="W139" s="29" t="s">
        <v>315</v>
      </c>
    </row>
    <row r="140" spans="1:25" s="29" customFormat="1">
      <c r="A140" s="31" t="s">
        <v>100</v>
      </c>
      <c r="B140" s="120" t="s">
        <v>89</v>
      </c>
      <c r="C140" s="22">
        <v>41567.576099999998</v>
      </c>
      <c r="D140" s="23" t="s">
        <v>198</v>
      </c>
      <c r="E140" s="29">
        <f t="shared" si="18"/>
        <v>-21.004723680569029</v>
      </c>
      <c r="F140" s="15">
        <f t="shared" si="24"/>
        <v>-21</v>
      </c>
      <c r="G140" s="29">
        <f t="shared" si="29"/>
        <v>-2.186099998652935E-3</v>
      </c>
      <c r="K140" s="29">
        <f t="shared" si="28"/>
        <v>-2.186099998652935E-3</v>
      </c>
      <c r="O140" s="29">
        <f t="shared" si="19"/>
        <v>1.632757334229051E-2</v>
      </c>
      <c r="P140" s="30">
        <f t="shared" si="20"/>
        <v>26549.076099999998</v>
      </c>
      <c r="Q140" s="29">
        <f t="shared" si="21"/>
        <v>3.4275610057516001E-4</v>
      </c>
      <c r="V140" s="29">
        <f>G140+R140</f>
        <v>-2.186099998652935E-3</v>
      </c>
      <c r="W140" s="29" t="s">
        <v>315</v>
      </c>
    </row>
    <row r="141" spans="1:25" s="29" customFormat="1">
      <c r="A141" s="20" t="s">
        <v>100</v>
      </c>
      <c r="B141" s="120" t="s">
        <v>89</v>
      </c>
      <c r="C141" s="20">
        <v>41568.501199999999</v>
      </c>
      <c r="D141" s="23" t="s">
        <v>198</v>
      </c>
      <c r="E141" s="29">
        <f t="shared" si="18"/>
        <v>-19.005786352039575</v>
      </c>
      <c r="F141" s="15">
        <f t="shared" si="24"/>
        <v>-19</v>
      </c>
      <c r="G141" s="29">
        <f t="shared" si="29"/>
        <v>-2.6778999963426031E-3</v>
      </c>
      <c r="K141" s="29">
        <f t="shared" si="28"/>
        <v>-2.6778999963426031E-3</v>
      </c>
      <c r="O141" s="29">
        <f t="shared" si="19"/>
        <v>1.6321468716686299E-2</v>
      </c>
      <c r="P141" s="30">
        <f t="shared" si="20"/>
        <v>26550.001199999999</v>
      </c>
      <c r="Q141" s="29">
        <f t="shared" si="21"/>
        <v>3.6097601149362153E-4</v>
      </c>
      <c r="V141" s="29">
        <f>G141+R141</f>
        <v>-2.6778999963426031E-3</v>
      </c>
      <c r="W141" s="29" t="s">
        <v>315</v>
      </c>
    </row>
    <row r="142" spans="1:25">
      <c r="A142" s="20" t="s">
        <v>100</v>
      </c>
      <c r="B142" s="119" t="s">
        <v>89</v>
      </c>
      <c r="C142" s="20">
        <v>41568.501600000003</v>
      </c>
      <c r="D142" s="23" t="s">
        <v>198</v>
      </c>
      <c r="E142" s="29">
        <f t="shared" si="18"/>
        <v>-19.004922040137835</v>
      </c>
      <c r="F142" s="15">
        <f t="shared" si="24"/>
        <v>-19</v>
      </c>
      <c r="G142" s="29">
        <f t="shared" si="29"/>
        <v>-2.2778999918955378E-3</v>
      </c>
      <c r="H142" s="29"/>
      <c r="I142" s="29"/>
      <c r="J142" s="29"/>
      <c r="K142" s="29">
        <f t="shared" si="28"/>
        <v>-2.2778999918955378E-3</v>
      </c>
      <c r="L142" s="29"/>
      <c r="M142" s="29"/>
      <c r="N142" s="29"/>
      <c r="O142" s="29">
        <f t="shared" si="19"/>
        <v>1.6321468716686299E-2</v>
      </c>
      <c r="P142" s="30">
        <f t="shared" si="20"/>
        <v>26550.001600000003</v>
      </c>
      <c r="Q142" s="29">
        <f t="shared" si="21"/>
        <v>3.4593651635777319E-4</v>
      </c>
      <c r="S142" s="32"/>
      <c r="T142" s="29"/>
      <c r="U142" s="29">
        <f>G142+R142</f>
        <v>-2.2778999918955378E-3</v>
      </c>
      <c r="W142" s="29" t="s">
        <v>315</v>
      </c>
    </row>
    <row r="143" spans="1:25">
      <c r="A143" s="20" t="s">
        <v>100</v>
      </c>
      <c r="B143" s="119" t="s">
        <v>90</v>
      </c>
      <c r="C143" s="20">
        <v>41577.527800000003</v>
      </c>
      <c r="D143" s="23" t="s">
        <v>198</v>
      </c>
      <c r="E143" s="29">
        <f t="shared" si="18"/>
        <v>0.49870796177066307</v>
      </c>
      <c r="F143" s="15">
        <f t="shared" si="24"/>
        <v>0.5</v>
      </c>
      <c r="G143" s="29">
        <f t="shared" si="29"/>
        <v>-5.9794999833684415E-4</v>
      </c>
      <c r="H143" s="29"/>
      <c r="I143" s="29"/>
      <c r="J143" s="29"/>
      <c r="K143" s="29">
        <f t="shared" si="28"/>
        <v>-5.9794999833684415E-4</v>
      </c>
      <c r="L143" s="29"/>
      <c r="M143" s="29"/>
      <c r="N143" s="29"/>
      <c r="O143" s="29">
        <f t="shared" si="19"/>
        <v>1.626192828278214E-2</v>
      </c>
      <c r="P143" s="30">
        <f t="shared" si="20"/>
        <v>26559.027800000003</v>
      </c>
      <c r="Q143" s="29">
        <f t="shared" si="21"/>
        <v>2.8425549565414763E-4</v>
      </c>
      <c r="S143" s="32"/>
      <c r="T143" s="29"/>
      <c r="V143" s="29">
        <f>G143+R143</f>
        <v>-5.9794999833684415E-4</v>
      </c>
      <c r="W143" s="29" t="s">
        <v>315</v>
      </c>
    </row>
    <row r="144" spans="1:25" s="29" customFormat="1">
      <c r="A144" s="31" t="s">
        <v>100</v>
      </c>
      <c r="B144" s="32" t="s">
        <v>90</v>
      </c>
      <c r="C144" s="33">
        <v>41577.528200000001</v>
      </c>
      <c r="D144" s="23" t="s">
        <v>198</v>
      </c>
      <c r="E144" s="29">
        <f t="shared" si="18"/>
        <v>0.49957227365668261</v>
      </c>
      <c r="F144" s="15">
        <f t="shared" si="24"/>
        <v>0.5</v>
      </c>
      <c r="G144" s="29">
        <f t="shared" si="29"/>
        <v>-1.9795000116573647E-4</v>
      </c>
      <c r="K144" s="29">
        <f t="shared" si="28"/>
        <v>-1.9795000116573647E-4</v>
      </c>
      <c r="O144" s="29">
        <f t="shared" si="19"/>
        <v>1.626192828278214E-2</v>
      </c>
      <c r="P144" s="30">
        <f t="shared" si="20"/>
        <v>26559.028200000001</v>
      </c>
      <c r="Q144" s="29">
        <f t="shared" si="21"/>
        <v>2.7092759312237886E-4</v>
      </c>
      <c r="R144" s="101"/>
      <c r="U144" s="29">
        <f>G144+R144</f>
        <v>-1.9795000116573647E-4</v>
      </c>
      <c r="W144" s="29" t="s">
        <v>315</v>
      </c>
    </row>
    <row r="145" spans="1:23" s="29" customFormat="1">
      <c r="A145" s="20" t="s">
        <v>101</v>
      </c>
      <c r="B145" s="19" t="s">
        <v>89</v>
      </c>
      <c r="C145" s="23">
        <v>44899.218200000003</v>
      </c>
      <c r="D145" s="23">
        <v>1.4E-3</v>
      </c>
      <c r="E145" s="29">
        <f t="shared" si="18"/>
        <v>7177.9399947147422</v>
      </c>
      <c r="F145" s="15">
        <f t="shared" si="24"/>
        <v>7178</v>
      </c>
      <c r="K145" s="29">
        <f t="shared" si="28"/>
        <v>0</v>
      </c>
      <c r="O145" s="29">
        <f t="shared" si="19"/>
        <v>-8.1589487238078219E-3</v>
      </c>
      <c r="P145" s="30">
        <f t="shared" si="20"/>
        <v>29880.718200000003</v>
      </c>
      <c r="Q145" s="29">
        <f t="shared" si="21"/>
        <v>6.656844427772529E-5</v>
      </c>
      <c r="R145" s="101">
        <v>-2.7770199994847644E-2</v>
      </c>
      <c r="U145" s="29">
        <f>G145+R145</f>
        <v>-2.7770199994847644E-2</v>
      </c>
      <c r="W145" s="29" t="s">
        <v>315</v>
      </c>
    </row>
    <row r="146" spans="1:23" s="29" customFormat="1">
      <c r="A146" s="20" t="s">
        <v>101</v>
      </c>
      <c r="B146" s="19" t="s">
        <v>90</v>
      </c>
      <c r="C146" s="23">
        <v>44908.260199999997</v>
      </c>
      <c r="D146" s="23">
        <v>1.1000000000000001E-3</v>
      </c>
      <c r="E146" s="29">
        <f t="shared" si="18"/>
        <v>7197.4777650363767</v>
      </c>
      <c r="F146" s="15">
        <f t="shared" si="24"/>
        <v>7197.5</v>
      </c>
      <c r="G146" s="29">
        <f t="shared" ref="G146:G177" si="30">C146-(C$7+F146*C$8)</f>
        <v>-1.0290250000252854E-2</v>
      </c>
      <c r="K146" s="29">
        <f t="shared" si="28"/>
        <v>-1.0290250000252854E-2</v>
      </c>
      <c r="O146" s="29">
        <f t="shared" si="19"/>
        <v>-8.2321027104201357E-3</v>
      </c>
      <c r="P146" s="30">
        <f t="shared" si="20"/>
        <v>29889.760199999997</v>
      </c>
      <c r="Q146" s="29">
        <f t="shared" si="21"/>
        <v>4.2359702666457636E-6</v>
      </c>
      <c r="S146" s="32">
        <v>0.6</v>
      </c>
      <c r="T146" s="29">
        <f t="shared" ref="T146:T177" si="31">+S146*Q146</f>
        <v>2.541582159987458E-6</v>
      </c>
      <c r="U146" s="29">
        <f>G146+R146</f>
        <v>-1.0290250000252854E-2</v>
      </c>
      <c r="W146" s="29" t="s">
        <v>315</v>
      </c>
    </row>
    <row r="147" spans="1:23" s="29" customFormat="1">
      <c r="A147" s="20" t="s">
        <v>101</v>
      </c>
      <c r="B147" s="19" t="s">
        <v>90</v>
      </c>
      <c r="C147" s="23">
        <v>44934.176200000002</v>
      </c>
      <c r="D147" s="23">
        <v>2.0000000000000001E-4</v>
      </c>
      <c r="E147" s="29">
        <f t="shared" si="18"/>
        <v>7253.4765325276285</v>
      </c>
      <c r="F147" s="15">
        <f t="shared" si="24"/>
        <v>7253.5</v>
      </c>
      <c r="G147" s="29">
        <f t="shared" si="30"/>
        <v>-1.0860649999813177E-2</v>
      </c>
      <c r="K147" s="29">
        <f t="shared" si="28"/>
        <v>-1.0860649999813177E-2</v>
      </c>
      <c r="O147" s="29">
        <f t="shared" si="19"/>
        <v>-8.4423910184598817E-3</v>
      </c>
      <c r="P147" s="30">
        <f t="shared" si="20"/>
        <v>29915.676200000002</v>
      </c>
      <c r="Q147" s="29">
        <f t="shared" si="21"/>
        <v>5.8479765008958759E-6</v>
      </c>
      <c r="S147" s="32">
        <v>0.6</v>
      </c>
      <c r="T147" s="29">
        <f t="shared" si="31"/>
        <v>3.5087859005375253E-6</v>
      </c>
      <c r="U147" s="29">
        <f>G147+R147</f>
        <v>-1.0860649999813177E-2</v>
      </c>
      <c r="W147" s="29" t="s">
        <v>315</v>
      </c>
    </row>
    <row r="148" spans="1:23" s="29" customFormat="1">
      <c r="A148" s="20" t="s">
        <v>97</v>
      </c>
      <c r="B148" s="19" t="s">
        <v>90</v>
      </c>
      <c r="C148" s="23">
        <v>45274.33</v>
      </c>
      <c r="D148" s="23"/>
      <c r="E148" s="29">
        <f t="shared" si="18"/>
        <v>7988.4739687624788</v>
      </c>
      <c r="F148" s="15">
        <f t="shared" si="24"/>
        <v>7988.5</v>
      </c>
      <c r="G148" s="29">
        <f t="shared" si="30"/>
        <v>-1.2047149997670203E-2</v>
      </c>
      <c r="K148" s="29">
        <f t="shared" si="28"/>
        <v>-1.2047149997670203E-2</v>
      </c>
      <c r="O148" s="29">
        <f t="shared" si="19"/>
        <v>-1.1230623118867366E-2</v>
      </c>
      <c r="P148" s="30">
        <f t="shared" si="20"/>
        <v>30255.83</v>
      </c>
      <c r="Q148" s="29">
        <f t="shared" si="21"/>
        <v>6.6671614380750373E-7</v>
      </c>
      <c r="S148" s="32">
        <v>1</v>
      </c>
      <c r="T148" s="29">
        <f t="shared" si="31"/>
        <v>6.6671614380750373E-7</v>
      </c>
      <c r="V148" s="29">
        <f t="shared" ref="V148:V195" si="32">G148+R148</f>
        <v>-1.2047149997670203E-2</v>
      </c>
      <c r="W148" s="29" t="s">
        <v>315</v>
      </c>
    </row>
    <row r="149" spans="1:23" s="29" customFormat="1">
      <c r="A149" s="20" t="s">
        <v>97</v>
      </c>
      <c r="B149" s="119" t="s">
        <v>27</v>
      </c>
      <c r="C149" s="20">
        <v>45294.459799999997</v>
      </c>
      <c r="D149" s="20"/>
      <c r="E149" s="29">
        <f t="shared" ref="E149:E212" si="33">(C149-C$7)/C$8</f>
        <v>8031.9700325780723</v>
      </c>
      <c r="F149" s="15">
        <f t="shared" si="24"/>
        <v>8032</v>
      </c>
      <c r="G149" s="29">
        <f t="shared" si="30"/>
        <v>-1.3868800000636838E-2</v>
      </c>
      <c r="K149" s="29">
        <f t="shared" ref="K149:K180" si="34">G149</f>
        <v>-1.3868800000636838E-2</v>
      </c>
      <c r="O149" s="29">
        <f t="shared" ref="O149:O212" si="35">+D$11+D$12*F149+D$13*F149^2</f>
        <v>-1.1397283428972936E-2</v>
      </c>
      <c r="P149" s="30">
        <f t="shared" ref="P149:P212" si="36">C149-15018.5</f>
        <v>30275.959799999997</v>
      </c>
      <c r="Q149" s="29">
        <f t="shared" ref="Q149:Q212" si="37">(G149-O149)^2</f>
        <v>6.1083941640092871E-6</v>
      </c>
      <c r="S149" s="32">
        <v>1</v>
      </c>
      <c r="T149" s="29">
        <f t="shared" si="31"/>
        <v>6.1083941640092871E-6</v>
      </c>
      <c r="V149" s="29">
        <f t="shared" si="32"/>
        <v>-1.3868800000636838E-2</v>
      </c>
      <c r="W149" s="29" t="s">
        <v>315</v>
      </c>
    </row>
    <row r="150" spans="1:23">
      <c r="A150" s="20" t="s">
        <v>96</v>
      </c>
      <c r="B150" s="119" t="s">
        <v>239</v>
      </c>
      <c r="C150" s="20">
        <v>45608.698199999999</v>
      </c>
      <c r="D150" s="20">
        <v>6.7000000000000002E-3</v>
      </c>
      <c r="E150" s="29">
        <f t="shared" si="33"/>
        <v>8710.9699977895234</v>
      </c>
      <c r="F150" s="15">
        <f t="shared" si="24"/>
        <v>8711</v>
      </c>
      <c r="G150" s="29">
        <f t="shared" si="30"/>
        <v>-1.3884899999538902E-2</v>
      </c>
      <c r="H150" s="29"/>
      <c r="I150" s="29"/>
      <c r="J150" s="29"/>
      <c r="K150" s="29">
        <f t="shared" si="34"/>
        <v>-1.3884899999538902E-2</v>
      </c>
      <c r="L150" s="29"/>
      <c r="M150" s="29"/>
      <c r="N150" s="29"/>
      <c r="O150" s="29">
        <f t="shared" si="35"/>
        <v>-1.4022510530642573E-2</v>
      </c>
      <c r="P150" s="30">
        <f t="shared" si="36"/>
        <v>30590.198199999999</v>
      </c>
      <c r="Q150" s="29">
        <f t="shared" si="37"/>
        <v>1.8936658270634481E-8</v>
      </c>
      <c r="S150" s="32">
        <v>0.2</v>
      </c>
      <c r="T150" s="29">
        <f t="shared" si="31"/>
        <v>3.787331654126896E-9</v>
      </c>
      <c r="V150" s="29">
        <f t="shared" si="32"/>
        <v>-1.3884899999538902E-2</v>
      </c>
      <c r="W150" s="29" t="s">
        <v>315</v>
      </c>
    </row>
    <row r="151" spans="1:23">
      <c r="A151" s="20" t="s">
        <v>96</v>
      </c>
      <c r="B151" s="119" t="s">
        <v>239</v>
      </c>
      <c r="C151" s="20">
        <v>45608.6993</v>
      </c>
      <c r="D151" s="20">
        <v>4.7999999999999996E-3</v>
      </c>
      <c r="E151" s="29">
        <f t="shared" si="33"/>
        <v>8710.97237464723</v>
      </c>
      <c r="F151" s="15">
        <f t="shared" si="24"/>
        <v>8711</v>
      </c>
      <c r="G151" s="29">
        <f t="shared" si="30"/>
        <v>-1.2784899998223409E-2</v>
      </c>
      <c r="H151" s="29"/>
      <c r="I151" s="29"/>
      <c r="J151" s="29"/>
      <c r="K151" s="29">
        <f t="shared" si="34"/>
        <v>-1.2784899998223409E-2</v>
      </c>
      <c r="L151" s="29"/>
      <c r="M151" s="29"/>
      <c r="N151" s="29"/>
      <c r="O151" s="29">
        <f t="shared" si="35"/>
        <v>-1.4022510530642573E-2</v>
      </c>
      <c r="P151" s="30">
        <f t="shared" si="36"/>
        <v>30590.1993</v>
      </c>
      <c r="Q151" s="29">
        <f t="shared" si="37"/>
        <v>1.5316798299548476E-6</v>
      </c>
      <c r="S151" s="32">
        <v>0.2</v>
      </c>
      <c r="T151" s="29">
        <f t="shared" si="31"/>
        <v>3.0633596599096952E-7</v>
      </c>
      <c r="V151" s="29">
        <f t="shared" si="32"/>
        <v>-1.2784899998223409E-2</v>
      </c>
      <c r="W151" s="29" t="s">
        <v>315</v>
      </c>
    </row>
    <row r="152" spans="1:23">
      <c r="A152" s="20" t="s">
        <v>96</v>
      </c>
      <c r="B152" s="119" t="s">
        <v>239</v>
      </c>
      <c r="C152" s="20">
        <v>45620.728649999997</v>
      </c>
      <c r="D152" s="20">
        <v>2.7000000000000001E-3</v>
      </c>
      <c r="E152" s="29">
        <f t="shared" si="33"/>
        <v>8736.9651502962734</v>
      </c>
      <c r="F152" s="15">
        <f t="shared" si="24"/>
        <v>8737</v>
      </c>
      <c r="G152" s="29">
        <f t="shared" si="30"/>
        <v>-1.612829999794485E-2</v>
      </c>
      <c r="H152" s="29"/>
      <c r="I152" s="29"/>
      <c r="J152" s="29"/>
      <c r="K152" s="29">
        <f t="shared" si="34"/>
        <v>-1.612829999794485E-2</v>
      </c>
      <c r="L152" s="29"/>
      <c r="M152" s="29"/>
      <c r="N152" s="29"/>
      <c r="O152" s="29">
        <f t="shared" si="35"/>
        <v>-1.4123923723546421E-2</v>
      </c>
      <c r="P152" s="30">
        <f t="shared" si="36"/>
        <v>30602.228649999997</v>
      </c>
      <c r="Q152" s="29">
        <f t="shared" si="37"/>
        <v>4.0175242493713293E-6</v>
      </c>
      <c r="S152" s="32">
        <v>0.5</v>
      </c>
      <c r="T152" s="29">
        <f t="shared" si="31"/>
        <v>2.0087621246856647E-6</v>
      </c>
      <c r="V152" s="29">
        <f t="shared" si="32"/>
        <v>-1.612829999794485E-2</v>
      </c>
      <c r="W152" s="29" t="s">
        <v>315</v>
      </c>
    </row>
    <row r="153" spans="1:23">
      <c r="A153" s="20" t="s">
        <v>96</v>
      </c>
      <c r="B153" s="119" t="s">
        <v>239</v>
      </c>
      <c r="C153" s="20">
        <v>45620.729950000001</v>
      </c>
      <c r="D153" s="20">
        <v>4.1000000000000003E-3</v>
      </c>
      <c r="E153" s="29">
        <f t="shared" si="33"/>
        <v>8736.9679593099299</v>
      </c>
      <c r="F153" s="15">
        <f t="shared" si="24"/>
        <v>8737</v>
      </c>
      <c r="G153" s="29">
        <f t="shared" si="30"/>
        <v>-1.4828299994405825E-2</v>
      </c>
      <c r="H153" s="29"/>
      <c r="I153" s="29"/>
      <c r="J153" s="29"/>
      <c r="K153" s="29">
        <f t="shared" si="34"/>
        <v>-1.4828299994405825E-2</v>
      </c>
      <c r="L153" s="29"/>
      <c r="M153" s="29"/>
      <c r="N153" s="29"/>
      <c r="O153" s="29">
        <f t="shared" si="35"/>
        <v>-1.4123923723546421E-2</v>
      </c>
      <c r="P153" s="30">
        <f t="shared" si="36"/>
        <v>30602.229950000001</v>
      </c>
      <c r="Q153" s="29">
        <f t="shared" si="37"/>
        <v>4.9614593094980045E-7</v>
      </c>
      <c r="S153" s="32">
        <v>0.2</v>
      </c>
      <c r="T153" s="29">
        <f t="shared" si="31"/>
        <v>9.922918618996009E-8</v>
      </c>
      <c r="V153" s="29">
        <f t="shared" si="32"/>
        <v>-1.4828299994405825E-2</v>
      </c>
      <c r="W153" s="29" t="s">
        <v>315</v>
      </c>
    </row>
    <row r="154" spans="1:23">
      <c r="A154" s="20" t="s">
        <v>96</v>
      </c>
      <c r="B154" s="119" t="s">
        <v>239</v>
      </c>
      <c r="C154" s="20">
        <v>45620.733500000002</v>
      </c>
      <c r="D154" s="20">
        <v>6.7000000000000002E-3</v>
      </c>
      <c r="E154" s="29">
        <f t="shared" si="33"/>
        <v>8736.9756300779754</v>
      </c>
      <c r="F154" s="15">
        <f t="shared" ref="F154:F217" si="38">ROUND(2*E154,0)/2</f>
        <v>8737</v>
      </c>
      <c r="G154" s="29">
        <f t="shared" si="30"/>
        <v>-1.1278299993136898E-2</v>
      </c>
      <c r="H154" s="29"/>
      <c r="I154" s="29"/>
      <c r="J154" s="29"/>
      <c r="K154" s="29">
        <f t="shared" si="34"/>
        <v>-1.1278299993136898E-2</v>
      </c>
      <c r="L154" s="29"/>
      <c r="M154" s="29"/>
      <c r="N154" s="29"/>
      <c r="O154" s="29">
        <f t="shared" si="35"/>
        <v>-1.4123923723546421E-2</v>
      </c>
      <c r="P154" s="30">
        <f t="shared" si="36"/>
        <v>30602.233500000002</v>
      </c>
      <c r="Q154" s="29">
        <f t="shared" si="37"/>
        <v>8.0975744150698093E-6</v>
      </c>
      <c r="S154" s="32">
        <v>0.2</v>
      </c>
      <c r="T154" s="29">
        <f t="shared" si="31"/>
        <v>1.6195148830139619E-6</v>
      </c>
      <c r="V154" s="29">
        <f t="shared" si="32"/>
        <v>-1.1278299993136898E-2</v>
      </c>
      <c r="W154" s="29" t="s">
        <v>315</v>
      </c>
    </row>
    <row r="155" spans="1:23">
      <c r="A155" s="20" t="s">
        <v>96</v>
      </c>
      <c r="B155" s="119" t="s">
        <v>239</v>
      </c>
      <c r="C155" s="20">
        <v>45654.7405</v>
      </c>
      <c r="D155" s="20">
        <v>2.8E-3</v>
      </c>
      <c r="E155" s="29">
        <f t="shared" si="33"/>
        <v>8810.4572663673152</v>
      </c>
      <c r="F155" s="15">
        <f t="shared" si="38"/>
        <v>8810.5</v>
      </c>
      <c r="G155" s="29">
        <f t="shared" si="30"/>
        <v>-1.9776950000959914E-2</v>
      </c>
      <c r="H155" s="29"/>
      <c r="I155" s="29"/>
      <c r="J155" s="29"/>
      <c r="K155" s="29">
        <f t="shared" si="34"/>
        <v>-1.9776950000959914E-2</v>
      </c>
      <c r="L155" s="29"/>
      <c r="M155" s="29"/>
      <c r="N155" s="29"/>
      <c r="O155" s="29">
        <f t="shared" si="35"/>
        <v>-1.4410965722626746E-2</v>
      </c>
      <c r="P155" s="30">
        <f t="shared" si="36"/>
        <v>30636.2405</v>
      </c>
      <c r="Q155" s="29">
        <f t="shared" si="37"/>
        <v>2.8793787275318728E-5</v>
      </c>
      <c r="S155" s="32">
        <v>0.4</v>
      </c>
      <c r="T155" s="29">
        <f t="shared" si="31"/>
        <v>1.1517514910127492E-5</v>
      </c>
      <c r="V155" s="29">
        <f t="shared" si="32"/>
        <v>-1.9776950000959914E-2</v>
      </c>
      <c r="W155" s="29" t="s">
        <v>315</v>
      </c>
    </row>
    <row r="156" spans="1:23">
      <c r="A156" s="20" t="s">
        <v>96</v>
      </c>
      <c r="B156" s="119" t="s">
        <v>239</v>
      </c>
      <c r="C156" s="20">
        <v>45654.743349999997</v>
      </c>
      <c r="D156" s="20">
        <v>1.8E-3</v>
      </c>
      <c r="E156" s="29">
        <f t="shared" si="33"/>
        <v>8810.4634245895413</v>
      </c>
      <c r="F156" s="15">
        <f t="shared" si="38"/>
        <v>8810.5</v>
      </c>
      <c r="G156" s="29">
        <f t="shared" si="30"/>
        <v>-1.6926950003835373E-2</v>
      </c>
      <c r="H156" s="29"/>
      <c r="I156" s="29"/>
      <c r="J156" s="29"/>
      <c r="K156" s="29">
        <f t="shared" si="34"/>
        <v>-1.6926950003835373E-2</v>
      </c>
      <c r="L156" s="29"/>
      <c r="M156" s="29"/>
      <c r="N156" s="29"/>
      <c r="O156" s="29">
        <f t="shared" si="35"/>
        <v>-1.4410965722626746E-2</v>
      </c>
      <c r="P156" s="30">
        <f t="shared" si="36"/>
        <v>30636.243349999997</v>
      </c>
      <c r="Q156" s="29">
        <f t="shared" si="37"/>
        <v>6.3301769032888888E-6</v>
      </c>
      <c r="S156" s="32">
        <v>0.4</v>
      </c>
      <c r="T156" s="29">
        <f t="shared" si="31"/>
        <v>2.5320707613155558E-6</v>
      </c>
      <c r="V156" s="29">
        <f t="shared" si="32"/>
        <v>-1.6926950003835373E-2</v>
      </c>
      <c r="W156" s="29" t="s">
        <v>315</v>
      </c>
    </row>
    <row r="157" spans="1:23" s="29" customFormat="1">
      <c r="A157" s="20" t="s">
        <v>95</v>
      </c>
      <c r="B157" s="119" t="s">
        <v>90</v>
      </c>
      <c r="C157" s="20">
        <v>45546.453099999999</v>
      </c>
      <c r="D157" s="20"/>
      <c r="E157" s="29">
        <f t="shared" si="33"/>
        <v>8576.4720473971356</v>
      </c>
      <c r="F157" s="15">
        <f t="shared" si="38"/>
        <v>8576.5</v>
      </c>
      <c r="G157" s="29">
        <f t="shared" si="30"/>
        <v>-1.2936350001837127E-2</v>
      </c>
      <c r="K157" s="29">
        <f t="shared" si="34"/>
        <v>-1.2936350001837127E-2</v>
      </c>
      <c r="O157" s="29">
        <f t="shared" si="35"/>
        <v>-1.3498939297217596E-2</v>
      </c>
      <c r="P157" s="30">
        <f t="shared" si="36"/>
        <v>30527.953099999999</v>
      </c>
      <c r="Q157" s="29">
        <f t="shared" si="37"/>
        <v>3.1650671527669243E-7</v>
      </c>
      <c r="S157" s="32">
        <v>1</v>
      </c>
      <c r="T157" s="29">
        <f t="shared" si="31"/>
        <v>3.1650671527669243E-7</v>
      </c>
      <c r="V157" s="29">
        <f t="shared" si="32"/>
        <v>-1.2936350001837127E-2</v>
      </c>
      <c r="W157" s="29" t="s">
        <v>315</v>
      </c>
    </row>
    <row r="158" spans="1:23" s="29" customFormat="1">
      <c r="A158" s="31" t="s">
        <v>95</v>
      </c>
      <c r="B158" s="120"/>
      <c r="C158" s="22">
        <v>45994.438000000002</v>
      </c>
      <c r="D158" s="22"/>
      <c r="E158" s="29">
        <f t="shared" si="33"/>
        <v>9544.4687388112197</v>
      </c>
      <c r="F158" s="15">
        <f t="shared" si="38"/>
        <v>9544.5</v>
      </c>
      <c r="G158" s="29">
        <f t="shared" si="30"/>
        <v>-1.446754999778932E-2</v>
      </c>
      <c r="K158" s="29">
        <f t="shared" si="34"/>
        <v>-1.446754999778932E-2</v>
      </c>
      <c r="O158" s="29">
        <f t="shared" si="35"/>
        <v>-1.7306227474724416E-2</v>
      </c>
      <c r="P158" s="30">
        <f t="shared" si="36"/>
        <v>30975.938000000002</v>
      </c>
      <c r="Q158" s="29">
        <f t="shared" si="37"/>
        <v>8.058089818058608E-6</v>
      </c>
      <c r="S158" s="32">
        <v>1</v>
      </c>
      <c r="T158" s="29">
        <f t="shared" si="31"/>
        <v>8.058089818058608E-6</v>
      </c>
      <c r="V158" s="29">
        <f t="shared" si="32"/>
        <v>-1.446754999778932E-2</v>
      </c>
      <c r="W158" s="29" t="s">
        <v>315</v>
      </c>
    </row>
    <row r="159" spans="1:23" s="29" customFormat="1">
      <c r="A159" s="31" t="s">
        <v>92</v>
      </c>
      <c r="B159" s="120"/>
      <c r="C159" s="22">
        <v>46289.464899999999</v>
      </c>
      <c r="D159" s="22"/>
      <c r="E159" s="29">
        <f t="shared" si="33"/>
        <v>10181.956884233417</v>
      </c>
      <c r="F159" s="15">
        <f t="shared" si="38"/>
        <v>10182</v>
      </c>
      <c r="G159" s="29">
        <f t="shared" si="30"/>
        <v>-1.9953800001530908E-2</v>
      </c>
      <c r="K159" s="29">
        <f t="shared" si="34"/>
        <v>-1.9953800001530908E-2</v>
      </c>
      <c r="O159" s="29">
        <f t="shared" si="35"/>
        <v>-1.9863251537269585E-2</v>
      </c>
      <c r="P159" s="30">
        <f t="shared" si="36"/>
        <v>31270.964899999999</v>
      </c>
      <c r="Q159" s="29">
        <f t="shared" si="37"/>
        <v>8.199024380084117E-9</v>
      </c>
      <c r="S159" s="32">
        <v>1</v>
      </c>
      <c r="T159" s="29">
        <f t="shared" si="31"/>
        <v>8.199024380084117E-9</v>
      </c>
      <c r="V159" s="29">
        <f t="shared" si="32"/>
        <v>-1.9953800001530908E-2</v>
      </c>
      <c r="W159" s="29" t="s">
        <v>315</v>
      </c>
    </row>
    <row r="160" spans="1:23" s="29" customFormat="1">
      <c r="A160" s="31" t="s">
        <v>92</v>
      </c>
      <c r="B160" s="120"/>
      <c r="C160" s="22">
        <v>46712.458180000001</v>
      </c>
      <c r="D160" s="22"/>
      <c r="E160" s="29">
        <f t="shared" si="33"/>
        <v>11095.952189723381</v>
      </c>
      <c r="F160" s="15">
        <f t="shared" si="38"/>
        <v>11096</v>
      </c>
      <c r="G160" s="29">
        <f t="shared" si="30"/>
        <v>-2.2126399999251589E-2</v>
      </c>
      <c r="K160" s="29">
        <f t="shared" si="34"/>
        <v>-2.2126399999251589E-2</v>
      </c>
      <c r="O160" s="29">
        <f t="shared" si="35"/>
        <v>-2.3598100716632972E-2</v>
      </c>
      <c r="P160" s="30">
        <f t="shared" si="36"/>
        <v>31693.958180000001</v>
      </c>
      <c r="Q160" s="29">
        <f t="shared" si="37"/>
        <v>2.1659030015408768E-6</v>
      </c>
      <c r="S160" s="32">
        <v>1</v>
      </c>
      <c r="T160" s="29">
        <f t="shared" si="31"/>
        <v>2.1659030015408768E-6</v>
      </c>
      <c r="V160" s="29">
        <f t="shared" si="32"/>
        <v>-2.2126399999251589E-2</v>
      </c>
      <c r="W160" s="29" t="s">
        <v>315</v>
      </c>
    </row>
    <row r="161" spans="1:23" s="29" customFormat="1">
      <c r="A161" s="31" t="s">
        <v>92</v>
      </c>
      <c r="B161" s="120"/>
      <c r="C161" s="22">
        <v>46712.459360000001</v>
      </c>
      <c r="D161" s="22"/>
      <c r="E161" s="29">
        <f t="shared" si="33"/>
        <v>11095.954739443461</v>
      </c>
      <c r="F161" s="15">
        <f t="shared" si="38"/>
        <v>11096</v>
      </c>
      <c r="G161" s="29">
        <f t="shared" si="30"/>
        <v>-2.0946399999957066E-2</v>
      </c>
      <c r="K161" s="29">
        <f t="shared" si="34"/>
        <v>-2.0946399999957066E-2</v>
      </c>
      <c r="O161" s="29">
        <f t="shared" si="35"/>
        <v>-2.3598100716632972E-2</v>
      </c>
      <c r="P161" s="30">
        <f t="shared" si="36"/>
        <v>31693.959360000001</v>
      </c>
      <c r="Q161" s="29">
        <f t="shared" si="37"/>
        <v>7.0315166908195134E-6</v>
      </c>
      <c r="S161" s="32">
        <v>1</v>
      </c>
      <c r="T161" s="29">
        <f t="shared" si="31"/>
        <v>7.0315166908195134E-6</v>
      </c>
      <c r="V161" s="29">
        <f t="shared" si="32"/>
        <v>-2.0946399999957066E-2</v>
      </c>
      <c r="W161" s="29" t="s">
        <v>315</v>
      </c>
    </row>
    <row r="162" spans="1:23" s="29" customFormat="1">
      <c r="A162" s="31" t="s">
        <v>92</v>
      </c>
      <c r="B162" s="120"/>
      <c r="C162" s="22">
        <v>46714.309800000003</v>
      </c>
      <c r="D162" s="22"/>
      <c r="E162" s="29">
        <f t="shared" si="33"/>
        <v>11099.953132687659</v>
      </c>
      <c r="F162" s="15">
        <f t="shared" si="38"/>
        <v>11100</v>
      </c>
      <c r="G162" s="29">
        <f t="shared" si="30"/>
        <v>-2.1689999994123355E-2</v>
      </c>
      <c r="K162" s="29">
        <f t="shared" si="34"/>
        <v>-2.1689999994123355E-2</v>
      </c>
      <c r="O162" s="29">
        <f t="shared" si="35"/>
        <v>-2.3614623887216895E-2</v>
      </c>
      <c r="P162" s="30">
        <f t="shared" si="36"/>
        <v>31695.809800000003</v>
      </c>
      <c r="Q162" s="29">
        <f t="shared" si="37"/>
        <v>3.7041771298665354E-6</v>
      </c>
      <c r="S162" s="32">
        <v>1</v>
      </c>
      <c r="T162" s="29">
        <f t="shared" si="31"/>
        <v>3.7041771298665354E-6</v>
      </c>
      <c r="V162" s="29">
        <f t="shared" si="32"/>
        <v>-2.1689999994123355E-2</v>
      </c>
      <c r="W162" s="29" t="s">
        <v>315</v>
      </c>
    </row>
    <row r="163" spans="1:23" s="29" customFormat="1">
      <c r="A163" s="31" t="s">
        <v>92</v>
      </c>
      <c r="B163" s="120"/>
      <c r="C163" s="22">
        <v>46714.31035</v>
      </c>
      <c r="D163" s="22"/>
      <c r="E163" s="29">
        <f t="shared" si="33"/>
        <v>11099.954321116504</v>
      </c>
      <c r="F163" s="15">
        <f t="shared" si="38"/>
        <v>11100</v>
      </c>
      <c r="G163" s="29">
        <f t="shared" si="30"/>
        <v>-2.1139999997103587E-2</v>
      </c>
      <c r="K163" s="29">
        <f t="shared" si="34"/>
        <v>-2.1139999997103587E-2</v>
      </c>
      <c r="O163" s="29">
        <f t="shared" si="35"/>
        <v>-2.3614623887216895E-2</v>
      </c>
      <c r="P163" s="30">
        <f t="shared" si="36"/>
        <v>31695.81035</v>
      </c>
      <c r="Q163" s="29">
        <f t="shared" si="37"/>
        <v>6.1237633975195224E-6</v>
      </c>
      <c r="S163" s="32">
        <v>1</v>
      </c>
      <c r="T163" s="29">
        <f t="shared" si="31"/>
        <v>6.1237633975195224E-6</v>
      </c>
      <c r="V163" s="29">
        <f t="shared" si="32"/>
        <v>-2.1139999997103587E-2</v>
      </c>
      <c r="W163" s="29" t="s">
        <v>315</v>
      </c>
    </row>
    <row r="164" spans="1:23" s="29" customFormat="1">
      <c r="A164" s="31" t="s">
        <v>92</v>
      </c>
      <c r="B164" s="120" t="s">
        <v>90</v>
      </c>
      <c r="C164" s="22">
        <v>46760.357080000002</v>
      </c>
      <c r="D164" s="22"/>
      <c r="E164" s="29">
        <f t="shared" si="33"/>
        <v>11199.451161948502</v>
      </c>
      <c r="F164" s="15">
        <f t="shared" si="38"/>
        <v>11199.5</v>
      </c>
      <c r="G164" s="29">
        <f t="shared" si="30"/>
        <v>-2.2602049997658469E-2</v>
      </c>
      <c r="K164" s="29">
        <f t="shared" si="34"/>
        <v>-2.2602049997658469E-2</v>
      </c>
      <c r="O164" s="29">
        <f t="shared" si="35"/>
        <v>-2.4026137236291229E-2</v>
      </c>
      <c r="P164" s="30">
        <f t="shared" si="36"/>
        <v>31741.857080000002</v>
      </c>
      <c r="Q164" s="29">
        <f t="shared" si="37"/>
        <v>2.0280244632366807E-6</v>
      </c>
      <c r="S164" s="32">
        <v>1</v>
      </c>
      <c r="T164" s="29">
        <f t="shared" si="31"/>
        <v>2.0280244632366807E-6</v>
      </c>
      <c r="V164" s="29">
        <f t="shared" si="32"/>
        <v>-2.2602049997658469E-2</v>
      </c>
      <c r="W164" s="29" t="s">
        <v>315</v>
      </c>
    </row>
    <row r="165" spans="1:23" s="29" customFormat="1">
      <c r="A165" s="31" t="s">
        <v>92</v>
      </c>
      <c r="B165" s="120" t="s">
        <v>90</v>
      </c>
      <c r="C165" s="22">
        <v>46760.357430000004</v>
      </c>
      <c r="D165" s="22"/>
      <c r="E165" s="29">
        <f t="shared" si="33"/>
        <v>11199.451918221414</v>
      </c>
      <c r="F165" s="15">
        <f t="shared" si="38"/>
        <v>11199.5</v>
      </c>
      <c r="G165" s="29">
        <f t="shared" si="30"/>
        <v>-2.2252049995586276E-2</v>
      </c>
      <c r="K165" s="29">
        <f t="shared" si="34"/>
        <v>-2.2252049995586276E-2</v>
      </c>
      <c r="O165" s="29">
        <f t="shared" si="35"/>
        <v>-2.4026137236291229E-2</v>
      </c>
      <c r="P165" s="30">
        <f t="shared" si="36"/>
        <v>31741.857430000004</v>
      </c>
      <c r="Q165" s="29">
        <f t="shared" si="37"/>
        <v>3.1473855376321141E-6</v>
      </c>
      <c r="S165" s="32">
        <v>1</v>
      </c>
      <c r="T165" s="29">
        <f t="shared" si="31"/>
        <v>3.1473855376321141E-6</v>
      </c>
      <c r="V165" s="29">
        <f t="shared" si="32"/>
        <v>-2.2252049995586276E-2</v>
      </c>
      <c r="W165" s="29" t="s">
        <v>315</v>
      </c>
    </row>
    <row r="166" spans="1:23" s="29" customFormat="1">
      <c r="A166" s="31" t="s">
        <v>92</v>
      </c>
      <c r="B166" s="120" t="s">
        <v>90</v>
      </c>
      <c r="C166" s="22">
        <v>46762.209950000004</v>
      </c>
      <c r="D166" s="22"/>
      <c r="E166" s="29">
        <f t="shared" si="33"/>
        <v>11203.454805887446</v>
      </c>
      <c r="F166" s="15">
        <f t="shared" si="38"/>
        <v>11203.5</v>
      </c>
      <c r="G166" s="29">
        <f t="shared" si="30"/>
        <v>-2.0915649991366081E-2</v>
      </c>
      <c r="K166" s="29">
        <f t="shared" si="34"/>
        <v>-2.0915649991366081E-2</v>
      </c>
      <c r="O166" s="29">
        <f t="shared" si="35"/>
        <v>-2.4042700566135392E-2</v>
      </c>
      <c r="P166" s="30">
        <f t="shared" si="36"/>
        <v>31743.709950000004</v>
      </c>
      <c r="Q166" s="29">
        <f t="shared" si="37"/>
        <v>9.7784452971650797E-6</v>
      </c>
      <c r="S166" s="32">
        <v>1</v>
      </c>
      <c r="T166" s="29">
        <f t="shared" si="31"/>
        <v>9.7784452971650797E-6</v>
      </c>
      <c r="V166" s="29">
        <f t="shared" si="32"/>
        <v>-2.0915649991366081E-2</v>
      </c>
      <c r="W166" s="29" t="s">
        <v>315</v>
      </c>
    </row>
    <row r="167" spans="1:23" s="29" customFormat="1">
      <c r="A167" s="31" t="s">
        <v>92</v>
      </c>
      <c r="B167" s="120" t="s">
        <v>90</v>
      </c>
      <c r="C167" s="22">
        <v>46762.211129999996</v>
      </c>
      <c r="D167" s="22"/>
      <c r="E167" s="29">
        <f t="shared" si="33"/>
        <v>11203.45735560751</v>
      </c>
      <c r="F167" s="15">
        <f t="shared" si="38"/>
        <v>11203.5</v>
      </c>
      <c r="G167" s="29">
        <f t="shared" si="30"/>
        <v>-1.9735649999347515E-2</v>
      </c>
      <c r="K167" s="29">
        <f t="shared" si="34"/>
        <v>-1.9735649999347515E-2</v>
      </c>
      <c r="O167" s="29">
        <f t="shared" si="35"/>
        <v>-2.4042700566135392E-2</v>
      </c>
      <c r="P167" s="30">
        <f t="shared" si="36"/>
        <v>31743.711129999996</v>
      </c>
      <c r="Q167" s="29">
        <f t="shared" si="37"/>
        <v>1.8550684584867771E-5</v>
      </c>
      <c r="S167" s="32">
        <v>1</v>
      </c>
      <c r="T167" s="29">
        <f t="shared" si="31"/>
        <v>1.8550684584867771E-5</v>
      </c>
      <c r="V167" s="29">
        <f t="shared" si="32"/>
        <v>-1.9735649999347515E-2</v>
      </c>
      <c r="W167" s="29" t="s">
        <v>315</v>
      </c>
    </row>
    <row r="168" spans="1:23" s="29" customFormat="1">
      <c r="A168" s="31" t="s">
        <v>92</v>
      </c>
      <c r="B168" s="120"/>
      <c r="C168" s="22">
        <v>46762.439050000001</v>
      </c>
      <c r="D168" s="22"/>
      <c r="E168" s="29">
        <f t="shared" si="33"/>
        <v>11203.949840523657</v>
      </c>
      <c r="F168" s="15">
        <f t="shared" si="38"/>
        <v>11204</v>
      </c>
      <c r="G168" s="29">
        <f t="shared" si="30"/>
        <v>-2.3213599997689016E-2</v>
      </c>
      <c r="K168" s="29">
        <f t="shared" si="34"/>
        <v>-2.3213599997689016E-2</v>
      </c>
      <c r="O168" s="29">
        <f t="shared" si="35"/>
        <v>-2.4044771091494336E-2</v>
      </c>
      <c r="P168" s="30">
        <f t="shared" si="36"/>
        <v>31743.939050000001</v>
      </c>
      <c r="Q168" s="29">
        <f t="shared" si="37"/>
        <v>6.9084538717753166E-7</v>
      </c>
      <c r="S168" s="32">
        <v>1</v>
      </c>
      <c r="T168" s="29">
        <f t="shared" si="31"/>
        <v>6.9084538717753166E-7</v>
      </c>
      <c r="V168" s="29">
        <f t="shared" si="32"/>
        <v>-2.3213599997689016E-2</v>
      </c>
      <c r="W168" s="29" t="s">
        <v>315</v>
      </c>
    </row>
    <row r="169" spans="1:23" s="29" customFormat="1">
      <c r="A169" s="31" t="s">
        <v>92</v>
      </c>
      <c r="B169" s="120"/>
      <c r="C169" s="22">
        <v>46762.439259999999</v>
      </c>
      <c r="D169" s="22"/>
      <c r="E169" s="29">
        <f t="shared" si="33"/>
        <v>11203.950294287397</v>
      </c>
      <c r="F169" s="15">
        <f t="shared" si="38"/>
        <v>11204</v>
      </c>
      <c r="G169" s="29">
        <f t="shared" si="30"/>
        <v>-2.3003599999356084E-2</v>
      </c>
      <c r="K169" s="29">
        <f t="shared" si="34"/>
        <v>-2.3003599999356084E-2</v>
      </c>
      <c r="O169" s="29">
        <f t="shared" si="35"/>
        <v>-2.4044771091494336E-2</v>
      </c>
      <c r="P169" s="30">
        <f t="shared" si="36"/>
        <v>31743.939259999999</v>
      </c>
      <c r="Q169" s="29">
        <f t="shared" si="37"/>
        <v>1.0840372431043613E-6</v>
      </c>
      <c r="S169" s="32">
        <v>1</v>
      </c>
      <c r="T169" s="29">
        <f t="shared" si="31"/>
        <v>1.0840372431043613E-6</v>
      </c>
      <c r="V169" s="29">
        <f t="shared" si="32"/>
        <v>-2.3003599999356084E-2</v>
      </c>
      <c r="W169" s="29" t="s">
        <v>315</v>
      </c>
    </row>
    <row r="170" spans="1:23" s="29" customFormat="1">
      <c r="A170" s="31" t="s">
        <v>92</v>
      </c>
      <c r="B170" s="120"/>
      <c r="C170" s="22">
        <v>46764.290800000002</v>
      </c>
      <c r="D170" s="22"/>
      <c r="E170" s="29">
        <f t="shared" si="33"/>
        <v>11207.951064389299</v>
      </c>
      <c r="F170" s="15">
        <f t="shared" si="38"/>
        <v>11208</v>
      </c>
      <c r="G170" s="29">
        <f t="shared" si="30"/>
        <v>-2.2647199992206879E-2</v>
      </c>
      <c r="K170" s="29">
        <f t="shared" si="34"/>
        <v>-2.2647199992206879E-2</v>
      </c>
      <c r="O170" s="29">
        <f t="shared" si="35"/>
        <v>-2.4061336167393293E-2</v>
      </c>
      <c r="P170" s="30">
        <f t="shared" si="36"/>
        <v>31745.790800000002</v>
      </c>
      <c r="Q170" s="29">
        <f t="shared" si="37"/>
        <v>1.9997811219708598E-6</v>
      </c>
      <c r="S170" s="32">
        <v>1</v>
      </c>
      <c r="T170" s="29">
        <f t="shared" si="31"/>
        <v>1.9997811219708598E-6</v>
      </c>
      <c r="V170" s="29">
        <f t="shared" si="32"/>
        <v>-2.2647199992206879E-2</v>
      </c>
      <c r="W170" s="29" t="s">
        <v>315</v>
      </c>
    </row>
    <row r="171" spans="1:23" s="29" customFormat="1">
      <c r="A171" s="31" t="s">
        <v>93</v>
      </c>
      <c r="B171" s="120"/>
      <c r="C171" s="22">
        <v>46712.4594</v>
      </c>
      <c r="D171" s="22"/>
      <c r="E171" s="29">
        <f t="shared" si="33"/>
        <v>11095.954825874649</v>
      </c>
      <c r="F171" s="15">
        <f t="shared" si="38"/>
        <v>11096</v>
      </c>
      <c r="G171" s="29">
        <f t="shared" si="30"/>
        <v>-2.0906400000967551E-2</v>
      </c>
      <c r="K171" s="29">
        <f t="shared" si="34"/>
        <v>-2.0906400000967551E-2</v>
      </c>
      <c r="O171" s="29">
        <f t="shared" si="35"/>
        <v>-2.3598100716632972E-2</v>
      </c>
      <c r="P171" s="30">
        <f t="shared" si="36"/>
        <v>31693.9594</v>
      </c>
      <c r="Q171" s="29">
        <f t="shared" si="37"/>
        <v>7.2452527427137394E-6</v>
      </c>
      <c r="S171" s="32">
        <v>1</v>
      </c>
      <c r="T171" s="29">
        <f t="shared" si="31"/>
        <v>7.2452527427137394E-6</v>
      </c>
      <c r="V171" s="29">
        <f t="shared" si="32"/>
        <v>-2.0906400000967551E-2</v>
      </c>
      <c r="W171" s="29" t="s">
        <v>315</v>
      </c>
    </row>
    <row r="172" spans="1:23" s="29" customFormat="1">
      <c r="A172" s="31" t="s">
        <v>28</v>
      </c>
      <c r="B172" s="120" t="s">
        <v>89</v>
      </c>
      <c r="C172" s="22">
        <v>49637.300999999999</v>
      </c>
      <c r="D172" s="22">
        <v>5.0000000000000001E-4</v>
      </c>
      <c r="E172" s="29">
        <f t="shared" si="33"/>
        <v>17415.893269581691</v>
      </c>
      <c r="F172" s="15">
        <f t="shared" si="38"/>
        <v>17416</v>
      </c>
      <c r="G172" s="29">
        <f t="shared" si="30"/>
        <v>-4.9394399997254368E-2</v>
      </c>
      <c r="K172" s="29">
        <f t="shared" si="34"/>
        <v>-4.9394399997254368E-2</v>
      </c>
      <c r="O172" s="29">
        <f t="shared" si="35"/>
        <v>-5.1640751314314531E-2</v>
      </c>
      <c r="P172" s="30">
        <f t="shared" si="36"/>
        <v>34618.800999999999</v>
      </c>
      <c r="Q172" s="29">
        <f t="shared" si="37"/>
        <v>5.046094239657931E-6</v>
      </c>
      <c r="S172" s="32">
        <v>1</v>
      </c>
      <c r="T172" s="29">
        <f t="shared" si="31"/>
        <v>5.046094239657931E-6</v>
      </c>
      <c r="V172" s="29">
        <f t="shared" si="32"/>
        <v>-4.9394399997254368E-2</v>
      </c>
      <c r="W172" s="29" t="s">
        <v>315</v>
      </c>
    </row>
    <row r="173" spans="1:23" s="29" customFormat="1">
      <c r="A173" s="31" t="s">
        <v>24</v>
      </c>
      <c r="B173" s="120" t="s">
        <v>89</v>
      </c>
      <c r="C173" s="22">
        <v>50698.942300000002</v>
      </c>
      <c r="D173" s="22" t="s">
        <v>26</v>
      </c>
      <c r="E173" s="29">
        <f t="shared" si="33"/>
        <v>19709.866271503277</v>
      </c>
      <c r="F173" s="15">
        <f t="shared" si="38"/>
        <v>19710</v>
      </c>
      <c r="G173" s="29">
        <f t="shared" si="30"/>
        <v>-6.1888999996881466E-2</v>
      </c>
      <c r="K173" s="29">
        <f t="shared" si="34"/>
        <v>-6.1888999996881466E-2</v>
      </c>
      <c r="O173" s="29">
        <f t="shared" si="35"/>
        <v>-6.2777938642864295E-2</v>
      </c>
      <c r="P173" s="30">
        <f t="shared" si="36"/>
        <v>35680.442300000002</v>
      </c>
      <c r="Q173" s="29">
        <f t="shared" si="37"/>
        <v>7.9021191632178464E-7</v>
      </c>
      <c r="S173" s="32">
        <v>1</v>
      </c>
      <c r="T173" s="29">
        <f t="shared" si="31"/>
        <v>7.9021191632178464E-7</v>
      </c>
      <c r="V173" s="29">
        <f t="shared" si="32"/>
        <v>-6.1888999996881466E-2</v>
      </c>
      <c r="W173" s="29" t="s">
        <v>315</v>
      </c>
    </row>
    <row r="174" spans="1:23" s="29" customFormat="1">
      <c r="A174" s="31" t="s">
        <v>24</v>
      </c>
      <c r="B174" s="120" t="s">
        <v>90</v>
      </c>
      <c r="C174" s="22">
        <v>50701.952100000002</v>
      </c>
      <c r="D174" s="22" t="s">
        <v>26</v>
      </c>
      <c r="E174" s="29">
        <f t="shared" si="33"/>
        <v>19716.369786335625</v>
      </c>
      <c r="F174" s="15">
        <f t="shared" si="38"/>
        <v>19716.5</v>
      </c>
      <c r="G174" s="29">
        <f t="shared" si="30"/>
        <v>-6.0262349994445685E-2</v>
      </c>
      <c r="K174" s="29">
        <f t="shared" si="34"/>
        <v>-6.0262349994445685E-2</v>
      </c>
      <c r="O174" s="29">
        <f t="shared" si="35"/>
        <v>-6.2810220880652939E-2</v>
      </c>
      <c r="P174" s="30">
        <f t="shared" si="36"/>
        <v>35683.452100000002</v>
      </c>
      <c r="Q174" s="29">
        <f t="shared" si="37"/>
        <v>6.4916460527825386E-6</v>
      </c>
      <c r="S174" s="32">
        <v>1</v>
      </c>
      <c r="T174" s="29">
        <f t="shared" si="31"/>
        <v>6.4916460527825386E-6</v>
      </c>
      <c r="V174" s="29">
        <f t="shared" si="32"/>
        <v>-6.0262349994445685E-2</v>
      </c>
      <c r="W174" s="29" t="s">
        <v>315</v>
      </c>
    </row>
    <row r="175" spans="1:23" s="29" customFormat="1">
      <c r="A175" s="31" t="s">
        <v>24</v>
      </c>
      <c r="B175" s="120" t="s">
        <v>90</v>
      </c>
      <c r="C175" s="22">
        <v>50702.877500000002</v>
      </c>
      <c r="D175" s="22" t="s">
        <v>26</v>
      </c>
      <c r="E175" s="29">
        <f t="shared" si="33"/>
        <v>19718.369371898076</v>
      </c>
      <c r="F175" s="15">
        <f t="shared" si="38"/>
        <v>19718.5</v>
      </c>
      <c r="G175" s="29">
        <f t="shared" si="30"/>
        <v>-6.0454149992438033E-2</v>
      </c>
      <c r="K175" s="29">
        <f t="shared" si="34"/>
        <v>-6.0454149992438033E-2</v>
      </c>
      <c r="O175" s="29">
        <f t="shared" si="35"/>
        <v>-6.2820154701421493E-2</v>
      </c>
      <c r="P175" s="30">
        <f t="shared" si="36"/>
        <v>35684.377500000002</v>
      </c>
      <c r="Q175" s="29">
        <f t="shared" si="37"/>
        <v>5.5979782829319084E-6</v>
      </c>
      <c r="S175" s="32">
        <v>1</v>
      </c>
      <c r="T175" s="29">
        <f t="shared" si="31"/>
        <v>5.5979782829319084E-6</v>
      </c>
      <c r="V175" s="29">
        <f t="shared" si="32"/>
        <v>-6.0454149992438033E-2</v>
      </c>
      <c r="W175" s="29" t="s">
        <v>315</v>
      </c>
    </row>
    <row r="176" spans="1:23" s="29" customFormat="1">
      <c r="A176" s="31" t="s">
        <v>24</v>
      </c>
      <c r="B176" s="120" t="s">
        <v>89</v>
      </c>
      <c r="C176" s="22">
        <v>50778.540999999997</v>
      </c>
      <c r="D176" s="22" t="s">
        <v>26</v>
      </c>
      <c r="E176" s="29">
        <f t="shared" si="33"/>
        <v>19881.861529023914</v>
      </c>
      <c r="F176" s="15">
        <f t="shared" si="38"/>
        <v>19882</v>
      </c>
      <c r="G176" s="29">
        <f t="shared" si="30"/>
        <v>-6.4083800003572833E-2</v>
      </c>
      <c r="K176" s="29">
        <f t="shared" si="34"/>
        <v>-6.4083800003572833E-2</v>
      </c>
      <c r="O176" s="29">
        <f t="shared" si="35"/>
        <v>-6.3633556964059423E-2</v>
      </c>
      <c r="P176" s="30">
        <f t="shared" si="36"/>
        <v>35760.040999999997</v>
      </c>
      <c r="Q176" s="29">
        <f t="shared" si="37"/>
        <v>2.0271879463027353E-7</v>
      </c>
      <c r="S176" s="32">
        <v>1</v>
      </c>
      <c r="T176" s="29">
        <f t="shared" si="31"/>
        <v>2.0271879463027353E-7</v>
      </c>
      <c r="V176" s="29">
        <f t="shared" si="32"/>
        <v>-6.4083800003572833E-2</v>
      </c>
      <c r="W176" s="29" t="s">
        <v>315</v>
      </c>
    </row>
    <row r="177" spans="1:28" s="29" customFormat="1">
      <c r="A177" s="31" t="s">
        <v>88</v>
      </c>
      <c r="B177" s="120" t="s">
        <v>89</v>
      </c>
      <c r="C177" s="22">
        <v>52185.421649999997</v>
      </c>
      <c r="D177" s="22">
        <v>1.9000000000000001E-4</v>
      </c>
      <c r="E177" s="31">
        <f t="shared" si="33"/>
        <v>22921.820720537926</v>
      </c>
      <c r="F177" s="15">
        <f t="shared" si="38"/>
        <v>22922</v>
      </c>
      <c r="G177" s="29">
        <f t="shared" si="30"/>
        <v>-8.2969800001592375E-2</v>
      </c>
      <c r="K177" s="29">
        <f t="shared" si="34"/>
        <v>-8.2969800001592375E-2</v>
      </c>
      <c r="O177" s="29">
        <f t="shared" si="35"/>
        <v>-7.922970548050956E-2</v>
      </c>
      <c r="P177" s="30">
        <f t="shared" si="36"/>
        <v>37166.921649999997</v>
      </c>
      <c r="Q177" s="29">
        <f t="shared" si="37"/>
        <v>1.3988307026633693E-5</v>
      </c>
      <c r="S177" s="32">
        <v>1</v>
      </c>
      <c r="T177" s="29">
        <f t="shared" si="31"/>
        <v>1.3988307026633693E-5</v>
      </c>
      <c r="V177" s="29">
        <f t="shared" si="32"/>
        <v>-8.2969800001592375E-2</v>
      </c>
      <c r="W177" s="29" t="s">
        <v>315</v>
      </c>
    </row>
    <row r="178" spans="1:28" s="29" customFormat="1">
      <c r="A178" s="31" t="s">
        <v>88</v>
      </c>
      <c r="B178" s="120" t="s">
        <v>89</v>
      </c>
      <c r="C178" s="22">
        <v>52185.42196</v>
      </c>
      <c r="D178" s="22">
        <v>2.4000000000000001E-4</v>
      </c>
      <c r="E178" s="31">
        <f t="shared" si="33"/>
        <v>22921.82139037965</v>
      </c>
      <c r="F178" s="15">
        <f t="shared" si="38"/>
        <v>22922</v>
      </c>
      <c r="G178" s="29">
        <f t="shared" ref="G178:G209" si="39">C178-(C$7+F178*C$8)</f>
        <v>-8.2659799998509698E-2</v>
      </c>
      <c r="K178" s="29">
        <f t="shared" si="34"/>
        <v>-8.2659799998509698E-2</v>
      </c>
      <c r="O178" s="29">
        <f t="shared" si="35"/>
        <v>-7.922970548050956E-2</v>
      </c>
      <c r="P178" s="30">
        <f t="shared" si="36"/>
        <v>37166.92196</v>
      </c>
      <c r="Q178" s="29">
        <f t="shared" si="37"/>
        <v>1.1765548402414595E-5</v>
      </c>
      <c r="S178" s="32">
        <v>1</v>
      </c>
      <c r="T178" s="29">
        <f t="shared" ref="T178:T195" si="40">+S178*Q178</f>
        <v>1.1765548402414595E-5</v>
      </c>
      <c r="V178" s="29">
        <f t="shared" si="32"/>
        <v>-8.2659799998509698E-2</v>
      </c>
      <c r="W178" s="29" t="s">
        <v>315</v>
      </c>
    </row>
    <row r="179" spans="1:28" s="29" customFormat="1">
      <c r="A179" s="22" t="s">
        <v>103</v>
      </c>
      <c r="B179" s="120" t="s">
        <v>90</v>
      </c>
      <c r="C179" s="22">
        <v>52506.366099999999</v>
      </c>
      <c r="D179" s="22">
        <v>4.0000000000000002E-4</v>
      </c>
      <c r="E179" s="31">
        <f t="shared" si="33"/>
        <v>23615.310982659961</v>
      </c>
      <c r="F179" s="15">
        <f t="shared" si="38"/>
        <v>23615.5</v>
      </c>
      <c r="G179" s="29">
        <f t="shared" si="39"/>
        <v>-8.7476449996756855E-2</v>
      </c>
      <c r="K179" s="29">
        <f t="shared" si="34"/>
        <v>-8.7476449996756855E-2</v>
      </c>
      <c r="O179" s="29">
        <f t="shared" si="35"/>
        <v>-8.2913156140764749E-2</v>
      </c>
      <c r="P179" s="30">
        <f t="shared" si="36"/>
        <v>37487.866099999999</v>
      </c>
      <c r="Q179" s="29">
        <f t="shared" si="37"/>
        <v>2.0823650816135308E-5</v>
      </c>
      <c r="S179" s="32">
        <v>1</v>
      </c>
      <c r="T179" s="29">
        <f t="shared" si="40"/>
        <v>2.0823650816135308E-5</v>
      </c>
      <c r="U179"/>
      <c r="V179" s="29">
        <f t="shared" si="32"/>
        <v>-8.7476449996756855E-2</v>
      </c>
      <c r="W179" s="29" t="s">
        <v>315</v>
      </c>
    </row>
    <row r="180" spans="1:28" s="29" customFormat="1">
      <c r="A180" s="22" t="s">
        <v>103</v>
      </c>
      <c r="B180" s="120" t="s">
        <v>90</v>
      </c>
      <c r="C180" s="22">
        <v>52516.551399999997</v>
      </c>
      <c r="D180" s="22">
        <v>4.0000000000000002E-4</v>
      </c>
      <c r="E180" s="31">
        <f t="shared" si="33"/>
        <v>23637.319172447289</v>
      </c>
      <c r="F180" s="15">
        <f t="shared" si="38"/>
        <v>23637.5</v>
      </c>
      <c r="G180" s="29">
        <f t="shared" si="39"/>
        <v>-8.368625000002794E-2</v>
      </c>
      <c r="K180" s="29">
        <f t="shared" si="34"/>
        <v>-8.368625000002794E-2</v>
      </c>
      <c r="O180" s="29">
        <f t="shared" si="35"/>
        <v>-8.3030770237001866E-2</v>
      </c>
      <c r="P180" s="30">
        <f t="shared" si="36"/>
        <v>37498.051399999997</v>
      </c>
      <c r="Q180" s="29">
        <f t="shared" si="37"/>
        <v>4.2965371973671731E-7</v>
      </c>
      <c r="S180" s="32">
        <v>1</v>
      </c>
      <c r="T180" s="29">
        <f t="shared" si="40"/>
        <v>4.2965371973671731E-7</v>
      </c>
      <c r="U180"/>
      <c r="V180" s="29">
        <f t="shared" si="32"/>
        <v>-8.368625000002794E-2</v>
      </c>
      <c r="W180" s="29" t="s">
        <v>315</v>
      </c>
    </row>
    <row r="181" spans="1:28" s="29" customFormat="1">
      <c r="A181" s="22" t="s">
        <v>103</v>
      </c>
      <c r="B181" s="120" t="s">
        <v>89</v>
      </c>
      <c r="C181" s="22">
        <v>52521.408499999998</v>
      </c>
      <c r="D181" s="22">
        <v>8.9999999999999998E-4</v>
      </c>
      <c r="E181" s="31">
        <f t="shared" si="33"/>
        <v>23647.814295675478</v>
      </c>
      <c r="F181" s="15">
        <f t="shared" si="38"/>
        <v>23648</v>
      </c>
      <c r="G181" s="29">
        <f t="shared" si="39"/>
        <v>-8.5943199999746867E-2</v>
      </c>
      <c r="K181" s="29">
        <f t="shared" ref="K181:K195" si="41">G181</f>
        <v>-8.5943199999746867E-2</v>
      </c>
      <c r="O181" s="29">
        <f t="shared" si="35"/>
        <v>-8.3086920788623064E-2</v>
      </c>
      <c r="P181" s="30">
        <f t="shared" si="36"/>
        <v>37502.908499999998</v>
      </c>
      <c r="Q181" s="29">
        <f t="shared" si="37"/>
        <v>8.1583309318980099E-6</v>
      </c>
      <c r="S181" s="32">
        <v>1</v>
      </c>
      <c r="T181" s="29">
        <f t="shared" si="40"/>
        <v>8.1583309318980099E-6</v>
      </c>
      <c r="U181"/>
      <c r="V181" s="29">
        <f t="shared" si="32"/>
        <v>-8.5943199999746867E-2</v>
      </c>
      <c r="W181" s="29" t="s">
        <v>315</v>
      </c>
    </row>
    <row r="182" spans="1:28">
      <c r="A182" s="146" t="s">
        <v>312</v>
      </c>
      <c r="B182" s="147" t="s">
        <v>89</v>
      </c>
      <c r="C182" s="146">
        <v>56876.499100000001</v>
      </c>
      <c r="D182" s="146">
        <v>4.7000000000000002E-3</v>
      </c>
      <c r="E182" s="29">
        <f t="shared" si="33"/>
        <v>33058.205787907806</v>
      </c>
      <c r="F182" s="15">
        <f t="shared" si="38"/>
        <v>33058</v>
      </c>
      <c r="G182" s="29">
        <f t="shared" si="39"/>
        <v>9.5237800000177231E-2</v>
      </c>
      <c r="H182" s="29"/>
      <c r="I182" s="29"/>
      <c r="J182" s="29"/>
      <c r="K182" s="29">
        <f t="shared" si="41"/>
        <v>9.5237800000177231E-2</v>
      </c>
      <c r="L182" s="29"/>
      <c r="M182" s="29"/>
      <c r="N182" s="29"/>
      <c r="O182" s="29">
        <f t="shared" si="35"/>
        <v>-0.13770802020019426</v>
      </c>
      <c r="P182" s="30">
        <f t="shared" si="36"/>
        <v>41857.999100000001</v>
      </c>
      <c r="Q182" s="29">
        <f t="shared" si="37"/>
        <v>5.4263755148823804E-2</v>
      </c>
      <c r="R182" s="4"/>
      <c r="S182" s="32">
        <v>1</v>
      </c>
      <c r="T182" s="29">
        <f t="shared" si="40"/>
        <v>5.4263755148823804E-2</v>
      </c>
      <c r="V182" s="29">
        <f t="shared" si="32"/>
        <v>9.5237800000177231E-2</v>
      </c>
      <c r="W182" s="29" t="s">
        <v>315</v>
      </c>
      <c r="X182" s="17"/>
      <c r="Y182" s="16"/>
    </row>
    <row r="183" spans="1:28">
      <c r="A183" s="146" t="s">
        <v>312</v>
      </c>
      <c r="B183" s="147" t="s">
        <v>89</v>
      </c>
      <c r="C183" s="146">
        <v>56877.422700000003</v>
      </c>
      <c r="D183" s="146">
        <v>2.2000000000000001E-3</v>
      </c>
      <c r="E183" s="29">
        <f t="shared" si="33"/>
        <v>33060.201484066747</v>
      </c>
      <c r="F183" s="15">
        <f t="shared" si="38"/>
        <v>33060</v>
      </c>
      <c r="G183" s="29">
        <f t="shared" si="39"/>
        <v>9.3246000004000962E-2</v>
      </c>
      <c r="H183" s="29"/>
      <c r="I183" s="29"/>
      <c r="J183" s="29"/>
      <c r="K183" s="29">
        <f t="shared" si="41"/>
        <v>9.3246000004000962E-2</v>
      </c>
      <c r="L183" s="29"/>
      <c r="M183" s="29"/>
      <c r="N183" s="29"/>
      <c r="O183" s="29">
        <f t="shared" si="35"/>
        <v>-0.13772054235318748</v>
      </c>
      <c r="P183" s="30">
        <f t="shared" si="36"/>
        <v>41858.922700000003</v>
      </c>
      <c r="Q183" s="29">
        <f t="shared" si="37"/>
        <v>5.3345543688434922E-2</v>
      </c>
      <c r="R183" s="4"/>
      <c r="S183" s="32">
        <v>1</v>
      </c>
      <c r="T183" s="29">
        <f t="shared" si="40"/>
        <v>5.3345543688434922E-2</v>
      </c>
      <c r="V183" s="29">
        <f t="shared" si="32"/>
        <v>9.3246000004000962E-2</v>
      </c>
      <c r="W183" s="29" t="s">
        <v>315</v>
      </c>
      <c r="X183" s="17"/>
      <c r="Y183" s="16"/>
    </row>
    <row r="184" spans="1:28">
      <c r="A184" s="35" t="s">
        <v>116</v>
      </c>
      <c r="B184" s="34" t="s">
        <v>90</v>
      </c>
      <c r="C184" s="35">
        <v>54308.4784</v>
      </c>
      <c r="D184" s="35">
        <v>4.0000000000000002E-4</v>
      </c>
      <c r="E184" s="29">
        <f t="shared" si="33"/>
        <v>27509.278712279003</v>
      </c>
      <c r="F184" s="15">
        <f t="shared" si="38"/>
        <v>27509.5</v>
      </c>
      <c r="G184" s="29">
        <f t="shared" si="39"/>
        <v>-0.10241105000022799</v>
      </c>
      <c r="H184" s="29"/>
      <c r="I184" s="29"/>
      <c r="J184" s="29"/>
      <c r="K184" s="29">
        <f t="shared" si="41"/>
        <v>-0.10241105000022799</v>
      </c>
      <c r="L184" s="29"/>
      <c r="M184" s="29"/>
      <c r="N184" s="29"/>
      <c r="O184" s="29">
        <f t="shared" si="35"/>
        <v>-0.10446213617125504</v>
      </c>
      <c r="P184" s="30">
        <f t="shared" si="36"/>
        <v>39289.9784</v>
      </c>
      <c r="Q184" s="29">
        <f t="shared" si="37"/>
        <v>4.206954480978394E-6</v>
      </c>
      <c r="S184" s="32">
        <v>1</v>
      </c>
      <c r="T184" s="29">
        <f t="shared" si="40"/>
        <v>4.206954480978394E-6</v>
      </c>
      <c r="V184" s="29">
        <f t="shared" si="32"/>
        <v>-0.10241105000022799</v>
      </c>
      <c r="W184" s="29" t="s">
        <v>909</v>
      </c>
    </row>
    <row r="185" spans="1:28">
      <c r="A185" s="35" t="s">
        <v>116</v>
      </c>
      <c r="B185" s="34" t="s">
        <v>90</v>
      </c>
      <c r="C185" s="35">
        <v>54385.3007</v>
      </c>
      <c r="D185" s="35">
        <v>1E-4</v>
      </c>
      <c r="E185" s="29">
        <f t="shared" si="33"/>
        <v>27675.274780956359</v>
      </c>
      <c r="F185" s="15">
        <f t="shared" si="38"/>
        <v>27675.5</v>
      </c>
      <c r="G185" s="29">
        <f t="shared" si="39"/>
        <v>-0.10423045000061393</v>
      </c>
      <c r="H185" s="29"/>
      <c r="I185" s="29"/>
      <c r="J185" s="29"/>
      <c r="K185" s="29">
        <f t="shared" si="41"/>
        <v>-0.10423045000061393</v>
      </c>
      <c r="L185" s="29"/>
      <c r="M185" s="29"/>
      <c r="N185" s="29"/>
      <c r="O185" s="29">
        <f t="shared" si="35"/>
        <v>-0.10541345052439301</v>
      </c>
      <c r="P185" s="30">
        <f t="shared" si="36"/>
        <v>39366.8007</v>
      </c>
      <c r="Q185" s="29">
        <f t="shared" si="37"/>
        <v>1.3994902392615756E-6</v>
      </c>
      <c r="S185" s="32">
        <v>1</v>
      </c>
      <c r="T185" s="29">
        <f t="shared" si="40"/>
        <v>1.3994902392615756E-6</v>
      </c>
      <c r="V185" s="29">
        <f t="shared" si="32"/>
        <v>-0.10423045000061393</v>
      </c>
      <c r="W185" s="29" t="s">
        <v>909</v>
      </c>
    </row>
    <row r="186" spans="1:28">
      <c r="A186" s="35" t="s">
        <v>116</v>
      </c>
      <c r="B186" s="34" t="s">
        <v>90</v>
      </c>
      <c r="C186" s="35">
        <v>54675.467499999999</v>
      </c>
      <c r="D186" s="35">
        <v>2.0000000000000001E-4</v>
      </c>
      <c r="E186" s="29">
        <f t="shared" si="33"/>
        <v>28302.261320811183</v>
      </c>
      <c r="F186" s="15">
        <f t="shared" si="38"/>
        <v>28302.5</v>
      </c>
      <c r="G186" s="29">
        <f t="shared" si="39"/>
        <v>-0.11045975000160979</v>
      </c>
      <c r="H186" s="29"/>
      <c r="I186" s="29"/>
      <c r="J186" s="29"/>
      <c r="K186" s="29">
        <f t="shared" si="41"/>
        <v>-0.11045975000160979</v>
      </c>
      <c r="L186" s="29"/>
      <c r="M186" s="29"/>
      <c r="N186" s="29"/>
      <c r="O186" s="29">
        <f t="shared" si="35"/>
        <v>-0.10903078348103393</v>
      </c>
      <c r="P186" s="30">
        <f t="shared" si="36"/>
        <v>39656.967499999999</v>
      </c>
      <c r="Q186" s="29">
        <f t="shared" si="37"/>
        <v>2.0419453169266908E-6</v>
      </c>
      <c r="S186" s="32">
        <v>1</v>
      </c>
      <c r="T186" s="29">
        <f t="shared" si="40"/>
        <v>2.0419453169266908E-6</v>
      </c>
      <c r="V186" s="29">
        <f t="shared" si="32"/>
        <v>-0.11045975000160979</v>
      </c>
      <c r="W186" s="29" t="s">
        <v>909</v>
      </c>
    </row>
    <row r="187" spans="1:28">
      <c r="A187" s="35" t="s">
        <v>116</v>
      </c>
      <c r="B187" s="34" t="s">
        <v>89</v>
      </c>
      <c r="C187" s="35">
        <v>54709.482100000001</v>
      </c>
      <c r="D187" s="35">
        <v>2.9999999999999997E-4</v>
      </c>
      <c r="E187" s="29">
        <f t="shared" si="33"/>
        <v>28375.759379026484</v>
      </c>
      <c r="F187" s="15">
        <f t="shared" si="38"/>
        <v>28376</v>
      </c>
      <c r="G187" s="29">
        <f t="shared" si="39"/>
        <v>-0.11135839999769814</v>
      </c>
      <c r="H187" s="29"/>
      <c r="I187" s="29"/>
      <c r="J187" s="29"/>
      <c r="K187" s="29">
        <f t="shared" si="41"/>
        <v>-0.11135839999769814</v>
      </c>
      <c r="L187" s="29"/>
      <c r="M187" s="29"/>
      <c r="N187" s="29"/>
      <c r="O187" s="29">
        <f t="shared" si="35"/>
        <v>-0.10945732208992025</v>
      </c>
      <c r="P187" s="30">
        <f t="shared" si="36"/>
        <v>39690.982100000001</v>
      </c>
      <c r="Q187" s="29">
        <f t="shared" si="37"/>
        <v>3.6140972114411805E-6</v>
      </c>
      <c r="S187" s="32">
        <v>1</v>
      </c>
      <c r="T187" s="29">
        <f t="shared" si="40"/>
        <v>3.6140972114411805E-6</v>
      </c>
      <c r="V187" s="29">
        <f t="shared" si="32"/>
        <v>-0.11135839999769814</v>
      </c>
      <c r="W187" s="29" t="s">
        <v>909</v>
      </c>
    </row>
    <row r="188" spans="1:28">
      <c r="A188" s="35" t="s">
        <v>116</v>
      </c>
      <c r="B188" s="34" t="s">
        <v>90</v>
      </c>
      <c r="C188" s="35">
        <v>54714.343500000003</v>
      </c>
      <c r="D188" s="35">
        <v>8.9999999999999998E-4</v>
      </c>
      <c r="E188" s="29">
        <f t="shared" si="33"/>
        <v>28386.263793607515</v>
      </c>
      <c r="F188" s="15">
        <f t="shared" si="38"/>
        <v>28386.5</v>
      </c>
      <c r="G188" s="29">
        <f t="shared" si="39"/>
        <v>-0.10931534999690484</v>
      </c>
      <c r="H188" s="29"/>
      <c r="I188" s="29"/>
      <c r="J188" s="29"/>
      <c r="K188" s="29">
        <f t="shared" si="41"/>
        <v>-0.10931534999690484</v>
      </c>
      <c r="L188" s="29"/>
      <c r="M188" s="29"/>
      <c r="N188" s="29"/>
      <c r="O188" s="29">
        <f t="shared" si="35"/>
        <v>-0.10951829895524645</v>
      </c>
      <c r="P188" s="30">
        <f t="shared" si="36"/>
        <v>39695.843500000003</v>
      </c>
      <c r="Q188" s="29">
        <f t="shared" si="37"/>
        <v>4.1188279691944091E-8</v>
      </c>
      <c r="S188" s="32">
        <v>1</v>
      </c>
      <c r="T188" s="29">
        <f t="shared" si="40"/>
        <v>4.1188279691944091E-8</v>
      </c>
      <c r="V188" s="29">
        <f t="shared" si="32"/>
        <v>-0.10931534999690484</v>
      </c>
      <c r="W188" s="29" t="s">
        <v>909</v>
      </c>
    </row>
    <row r="189" spans="1:28">
      <c r="A189" s="31" t="s">
        <v>303</v>
      </c>
      <c r="B189" s="120" t="s">
        <v>89</v>
      </c>
      <c r="C189" s="22">
        <v>55845.168799999999</v>
      </c>
      <c r="D189" s="20">
        <v>1.0005999999999999</v>
      </c>
      <c r="E189" s="29">
        <f t="shared" si="33"/>
        <v>30829.728180392267</v>
      </c>
      <c r="F189" s="15">
        <f t="shared" si="38"/>
        <v>30829.5</v>
      </c>
      <c r="G189" s="29">
        <f t="shared" si="39"/>
        <v>0.10560095000255387</v>
      </c>
      <c r="H189" s="29"/>
      <c r="I189" s="29"/>
      <c r="J189" s="29"/>
      <c r="K189">
        <f t="shared" si="41"/>
        <v>0.10560095000255387</v>
      </c>
      <c r="L189" s="29"/>
      <c r="M189" s="29"/>
      <c r="N189" s="29"/>
      <c r="O189" s="29">
        <f t="shared" si="35"/>
        <v>-0.12399629625162438</v>
      </c>
      <c r="P189" s="30">
        <f t="shared" si="36"/>
        <v>40826.668799999999</v>
      </c>
      <c r="Q189" s="29">
        <f t="shared" si="37"/>
        <v>5.2714895487501773E-2</v>
      </c>
      <c r="R189" s="4"/>
      <c r="S189" s="32">
        <v>1</v>
      </c>
      <c r="T189" s="29">
        <f t="shared" si="40"/>
        <v>5.2714895487501773E-2</v>
      </c>
      <c r="V189" s="29">
        <f t="shared" si="32"/>
        <v>0.10560095000255387</v>
      </c>
      <c r="X189" s="17">
        <v>19736</v>
      </c>
      <c r="Y189" s="16">
        <v>-5.4000000000000003E-3</v>
      </c>
      <c r="Z189" t="s">
        <v>278</v>
      </c>
      <c r="AB189" t="s">
        <v>279</v>
      </c>
    </row>
    <row r="190" spans="1:28" s="29" customFormat="1">
      <c r="A190" s="22" t="s">
        <v>118</v>
      </c>
      <c r="B190" s="120" t="s">
        <v>89</v>
      </c>
      <c r="C190" s="35">
        <v>51458.378599999996</v>
      </c>
      <c r="D190" s="22"/>
      <c r="E190" s="29">
        <f t="shared" si="33"/>
        <v>21350.840835020357</v>
      </c>
      <c r="F190" s="15">
        <f t="shared" si="38"/>
        <v>21351</v>
      </c>
      <c r="G190" s="29">
        <f t="shared" si="39"/>
        <v>-7.366090000141412E-2</v>
      </c>
      <c r="K190">
        <f t="shared" si="41"/>
        <v>-7.366090000141412E-2</v>
      </c>
      <c r="O190" s="29">
        <f t="shared" si="35"/>
        <v>-7.105805354563198E-2</v>
      </c>
      <c r="P190" s="30">
        <f t="shared" si="36"/>
        <v>36439.878599999996</v>
      </c>
      <c r="Q190" s="29">
        <f t="shared" si="37"/>
        <v>6.7748096723776482E-6</v>
      </c>
      <c r="S190" s="32">
        <v>1</v>
      </c>
      <c r="T190" s="29">
        <f t="shared" si="40"/>
        <v>6.7748096723776482E-6</v>
      </c>
      <c r="V190" s="29">
        <f t="shared" si="32"/>
        <v>-7.366090000141412E-2</v>
      </c>
    </row>
    <row r="191" spans="1:28" s="29" customFormat="1">
      <c r="A191" s="22" t="s">
        <v>118</v>
      </c>
      <c r="B191" s="120" t="s">
        <v>90</v>
      </c>
      <c r="C191" s="35">
        <v>51469.255599999997</v>
      </c>
      <c r="D191" s="22"/>
      <c r="E191" s="29">
        <f t="shared" si="33"/>
        <v>21374.343636147161</v>
      </c>
      <c r="F191" s="15">
        <f t="shared" si="38"/>
        <v>21374.5</v>
      </c>
      <c r="G191" s="29">
        <f t="shared" si="39"/>
        <v>-7.2364550003840122E-2</v>
      </c>
      <c r="K191">
        <f t="shared" si="41"/>
        <v>-7.2364550003840122E-2</v>
      </c>
      <c r="O191" s="29">
        <f t="shared" si="35"/>
        <v>-7.1178526404730977E-2</v>
      </c>
      <c r="P191" s="30">
        <f t="shared" si="36"/>
        <v>36450.755599999997</v>
      </c>
      <c r="Q191" s="29">
        <f t="shared" si="37"/>
        <v>1.4066519776438113E-6</v>
      </c>
      <c r="S191" s="32">
        <v>1</v>
      </c>
      <c r="T191" s="29">
        <f t="shared" si="40"/>
        <v>1.4066519776438113E-6</v>
      </c>
      <c r="V191" s="29">
        <f t="shared" si="32"/>
        <v>-7.2364550003840122E-2</v>
      </c>
    </row>
    <row r="192" spans="1:28" s="29" customFormat="1">
      <c r="A192" s="22" t="s">
        <v>118</v>
      </c>
      <c r="B192" s="120" t="s">
        <v>89</v>
      </c>
      <c r="C192" s="35">
        <v>51471.3341</v>
      </c>
      <c r="D192" s="35"/>
      <c r="E192" s="29">
        <f t="shared" si="33"/>
        <v>21378.834816816659</v>
      </c>
      <c r="F192" s="15">
        <f t="shared" si="38"/>
        <v>21379</v>
      </c>
      <c r="G192" s="29">
        <f t="shared" si="39"/>
        <v>-7.6446099999884609E-2</v>
      </c>
      <c r="K192">
        <f t="shared" si="41"/>
        <v>-7.6446099999884609E-2</v>
      </c>
      <c r="O192" s="29">
        <f t="shared" si="35"/>
        <v>-7.1201601786814062E-2</v>
      </c>
      <c r="P192" s="30">
        <f t="shared" si="36"/>
        <v>36452.8341</v>
      </c>
      <c r="Q192" s="29">
        <f t="shared" si="37"/>
        <v>2.7504761506900167E-5</v>
      </c>
      <c r="S192" s="32">
        <v>1</v>
      </c>
      <c r="T192" s="29">
        <f t="shared" si="40"/>
        <v>2.7504761506900167E-5</v>
      </c>
      <c r="V192" s="29">
        <f t="shared" si="32"/>
        <v>-7.6446099999884609E-2</v>
      </c>
    </row>
    <row r="193" spans="1:28" s="29" customFormat="1">
      <c r="A193" s="22" t="s">
        <v>118</v>
      </c>
      <c r="B193" s="120" t="s">
        <v>89</v>
      </c>
      <c r="C193" s="35">
        <v>51807.323900000003</v>
      </c>
      <c r="D193" s="22"/>
      <c r="E193" s="29">
        <f t="shared" si="33"/>
        <v>22104.834766254422</v>
      </c>
      <c r="F193" s="15">
        <f t="shared" si="38"/>
        <v>22105</v>
      </c>
      <c r="G193" s="29">
        <f t="shared" si="39"/>
        <v>-7.6469499996164814E-2</v>
      </c>
      <c r="K193">
        <f t="shared" si="41"/>
        <v>-7.6469499996164814E-2</v>
      </c>
      <c r="O193" s="29">
        <f t="shared" si="35"/>
        <v>-7.4950152538915071E-2</v>
      </c>
      <c r="P193" s="30">
        <f t="shared" si="36"/>
        <v>36788.823900000003</v>
      </c>
      <c r="Q193" s="29">
        <f t="shared" si="37"/>
        <v>2.3084166958512574E-6</v>
      </c>
      <c r="S193" s="32">
        <v>1</v>
      </c>
      <c r="T193" s="29">
        <f t="shared" si="40"/>
        <v>2.3084166958512574E-6</v>
      </c>
      <c r="V193" s="29">
        <f t="shared" si="32"/>
        <v>-7.6469499996164814E-2</v>
      </c>
    </row>
    <row r="194" spans="1:28" s="29" customFormat="1">
      <c r="A194" s="22" t="s">
        <v>118</v>
      </c>
      <c r="B194" s="120" t="s">
        <v>90</v>
      </c>
      <c r="C194" s="35">
        <v>51811.260699999999</v>
      </c>
      <c r="D194" s="22"/>
      <c r="E194" s="29">
        <f t="shared" si="33"/>
        <v>22113.341323896777</v>
      </c>
      <c r="F194" s="15">
        <f t="shared" si="38"/>
        <v>22113.5</v>
      </c>
      <c r="G194" s="29">
        <f t="shared" si="39"/>
        <v>-7.3434649995760992E-2</v>
      </c>
      <c r="K194">
        <f t="shared" si="41"/>
        <v>-7.3434649995760992E-2</v>
      </c>
      <c r="O194" s="29">
        <f t="shared" si="35"/>
        <v>-7.4994343336941729E-2</v>
      </c>
      <c r="P194" s="30">
        <f t="shared" si="36"/>
        <v>36792.760699999999</v>
      </c>
      <c r="Q194" s="29">
        <f t="shared" si="37"/>
        <v>2.432643318523532E-6</v>
      </c>
      <c r="S194" s="32">
        <v>1</v>
      </c>
      <c r="T194" s="29">
        <f t="shared" si="40"/>
        <v>2.432643318523532E-6</v>
      </c>
      <c r="V194" s="29">
        <f t="shared" si="32"/>
        <v>-7.3434649995760992E-2</v>
      </c>
    </row>
    <row r="195" spans="1:28" s="29" customFormat="1">
      <c r="A195" s="22" t="s">
        <v>118</v>
      </c>
      <c r="B195" s="120" t="s">
        <v>89</v>
      </c>
      <c r="C195" s="35">
        <v>51814.269200000002</v>
      </c>
      <c r="D195" s="22"/>
      <c r="E195" s="29">
        <f t="shared" si="33"/>
        <v>22119.842029715484</v>
      </c>
      <c r="F195" s="15">
        <f t="shared" si="38"/>
        <v>22120</v>
      </c>
      <c r="G195" s="29">
        <f t="shared" si="39"/>
        <v>-7.3107999996864237E-2</v>
      </c>
      <c r="K195">
        <f t="shared" si="41"/>
        <v>-7.3107999996864237E-2</v>
      </c>
      <c r="O195" s="29">
        <f t="shared" si="35"/>
        <v>-7.5028141029036988E-2</v>
      </c>
      <c r="P195" s="30">
        <f t="shared" si="36"/>
        <v>36795.769200000002</v>
      </c>
      <c r="Q195" s="29">
        <f t="shared" si="37"/>
        <v>3.6869415834334369E-6</v>
      </c>
      <c r="S195" s="32">
        <v>1</v>
      </c>
      <c r="T195" s="29">
        <f t="shared" si="40"/>
        <v>3.6869415834334369E-6</v>
      </c>
      <c r="V195" s="29">
        <f t="shared" si="32"/>
        <v>-7.3107999996864237E-2</v>
      </c>
    </row>
    <row r="196" spans="1:28">
      <c r="A196" t="s">
        <v>289</v>
      </c>
      <c r="B196" s="16" t="s">
        <v>89</v>
      </c>
      <c r="C196" s="24">
        <v>43138.300999999999</v>
      </c>
      <c r="D196" t="s">
        <v>246</v>
      </c>
      <c r="E196" s="29">
        <f t="shared" si="33"/>
        <v>3372.9858021646278</v>
      </c>
      <c r="F196" s="15">
        <f t="shared" si="38"/>
        <v>3373</v>
      </c>
      <c r="G196" s="29">
        <f t="shared" si="39"/>
        <v>-6.5706999957910739E-3</v>
      </c>
      <c r="H196" s="29"/>
      <c r="I196" s="29">
        <f>G196</f>
        <v>-6.5706999957910739E-3</v>
      </c>
      <c r="J196" s="29"/>
      <c r="K196" s="29"/>
      <c r="L196" s="29"/>
      <c r="M196" s="29"/>
      <c r="N196" s="29"/>
      <c r="O196" s="29">
        <f t="shared" si="35"/>
        <v>5.4096524416460349E-3</v>
      </c>
      <c r="P196" s="30">
        <f t="shared" si="36"/>
        <v>28119.800999999999</v>
      </c>
      <c r="Q196" s="29">
        <f t="shared" si="37"/>
        <v>1.4352884452520527E-4</v>
      </c>
      <c r="R196" s="4"/>
      <c r="S196" s="32"/>
      <c r="T196" s="29"/>
      <c r="X196" s="17">
        <v>-7721</v>
      </c>
      <c r="Y196" s="16">
        <v>-2.35E-2</v>
      </c>
      <c r="Z196" t="s">
        <v>249</v>
      </c>
      <c r="AA196" t="s">
        <v>250</v>
      </c>
    </row>
    <row r="197" spans="1:28">
      <c r="A197" t="s">
        <v>289</v>
      </c>
      <c r="B197" s="16" t="s">
        <v>89</v>
      </c>
      <c r="C197" s="24">
        <v>43175.324000000001</v>
      </c>
      <c r="D197" t="s">
        <v>246</v>
      </c>
      <c r="E197" s="29">
        <f t="shared" si="33"/>
        <v>3452.9843501206515</v>
      </c>
      <c r="F197" s="15">
        <f t="shared" si="38"/>
        <v>3453</v>
      </c>
      <c r="G197" s="29">
        <f t="shared" si="39"/>
        <v>-7.2426999977324158E-3</v>
      </c>
      <c r="H197" s="29"/>
      <c r="I197" s="29">
        <f>G197</f>
        <v>-7.2426999977324158E-3</v>
      </c>
      <c r="J197" s="29"/>
      <c r="K197" s="29"/>
      <c r="L197" s="29"/>
      <c r="M197" s="29"/>
      <c r="N197" s="29"/>
      <c r="O197" s="29">
        <f t="shared" si="35"/>
        <v>5.1388265014565811E-3</v>
      </c>
      <c r="P197" s="30">
        <f t="shared" si="36"/>
        <v>28156.824000000001</v>
      </c>
      <c r="Q197" s="29">
        <f t="shared" si="37"/>
        <v>1.5330219845011931E-4</v>
      </c>
      <c r="R197" s="4"/>
      <c r="S197" s="32"/>
      <c r="T197" s="29"/>
      <c r="X197" s="17">
        <v>-7641</v>
      </c>
      <c r="Y197" s="16">
        <v>-2.3699999999999999E-2</v>
      </c>
      <c r="Z197" t="s">
        <v>249</v>
      </c>
      <c r="AA197" t="s">
        <v>250</v>
      </c>
    </row>
    <row r="198" spans="1:28">
      <c r="A198" t="s">
        <v>289</v>
      </c>
      <c r="B198" s="16" t="s">
        <v>89</v>
      </c>
      <c r="C198" s="24">
        <v>43428.476000000002</v>
      </c>
      <c r="D198" t="s">
        <v>246</v>
      </c>
      <c r="E198" s="29">
        <f t="shared" si="33"/>
        <v>3999.9900604132486</v>
      </c>
      <c r="F198" s="15">
        <f t="shared" si="38"/>
        <v>4000</v>
      </c>
      <c r="G198" s="29">
        <f t="shared" si="39"/>
        <v>-4.59999999293359E-3</v>
      </c>
      <c r="H198" s="29"/>
      <c r="I198" s="29">
        <f>G198</f>
        <v>-4.59999999293359E-3</v>
      </c>
      <c r="J198" s="29"/>
      <c r="K198" s="29"/>
      <c r="L198" s="29"/>
      <c r="M198" s="29"/>
      <c r="N198" s="29"/>
      <c r="O198" s="29">
        <f t="shared" si="35"/>
        <v>3.2704196169018314E-3</v>
      </c>
      <c r="P198" s="30">
        <f t="shared" si="36"/>
        <v>28409.976000000002</v>
      </c>
      <c r="Q198" s="29">
        <f t="shared" si="37"/>
        <v>6.1943504834881946E-5</v>
      </c>
      <c r="R198" s="4"/>
      <c r="S198" s="32"/>
      <c r="T198" s="29"/>
      <c r="X198" s="17">
        <v>-7094</v>
      </c>
      <c r="Y198" s="16">
        <v>-1.84E-2</v>
      </c>
      <c r="Z198" t="s">
        <v>249</v>
      </c>
      <c r="AA198" t="s">
        <v>251</v>
      </c>
    </row>
    <row r="199" spans="1:28">
      <c r="A199" t="s">
        <v>289</v>
      </c>
      <c r="B199" s="16" t="s">
        <v>89</v>
      </c>
      <c r="C199" s="24">
        <v>43435.417999999998</v>
      </c>
      <c r="D199" t="s">
        <v>246</v>
      </c>
      <c r="E199" s="29">
        <f t="shared" si="33"/>
        <v>4014.9901933011924</v>
      </c>
      <c r="F199" s="15">
        <f t="shared" si="38"/>
        <v>4015</v>
      </c>
      <c r="G199" s="29">
        <f t="shared" si="39"/>
        <v>-4.5384999975794926E-3</v>
      </c>
      <c r="H199" s="29"/>
      <c r="I199" s="29">
        <f>G199</f>
        <v>-4.5384999975794926E-3</v>
      </c>
      <c r="J199" s="29"/>
      <c r="K199" s="29"/>
      <c r="L199" s="29"/>
      <c r="M199" s="29"/>
      <c r="N199" s="29"/>
      <c r="O199" s="29">
        <f t="shared" si="35"/>
        <v>3.2187747284708901E-3</v>
      </c>
      <c r="P199" s="30">
        <f t="shared" si="36"/>
        <v>28416.917999999998</v>
      </c>
      <c r="Q199" s="29">
        <f t="shared" si="37"/>
        <v>6.0175311175420039E-5</v>
      </c>
      <c r="R199" s="4"/>
      <c r="S199" s="32"/>
      <c r="T199" s="29"/>
      <c r="X199" s="17">
        <v>-7079</v>
      </c>
      <c r="Y199" s="16">
        <v>-1.8200000000000001E-2</v>
      </c>
      <c r="Z199" t="s">
        <v>249</v>
      </c>
      <c r="AA199" t="s">
        <v>251</v>
      </c>
    </row>
    <row r="200" spans="1:28">
      <c r="A200" t="s">
        <v>289</v>
      </c>
      <c r="B200" s="16" t="s">
        <v>89</v>
      </c>
      <c r="C200" s="24">
        <v>44852.491000000002</v>
      </c>
      <c r="D200" t="s">
        <v>246</v>
      </c>
      <c r="E200" s="29">
        <f t="shared" si="33"/>
        <v>7076.9728080996465</v>
      </c>
      <c r="F200" s="15">
        <f t="shared" si="38"/>
        <v>7077</v>
      </c>
      <c r="G200" s="29">
        <f t="shared" si="39"/>
        <v>-1.2584299998707138E-2</v>
      </c>
      <c r="H200" s="29"/>
      <c r="I200" s="29">
        <f>G200</f>
        <v>-1.2584299998707138E-2</v>
      </c>
      <c r="J200" s="29"/>
      <c r="K200" s="29"/>
      <c r="L200" s="29"/>
      <c r="M200" s="29"/>
      <c r="N200" s="29"/>
      <c r="O200" s="29">
        <f t="shared" si="35"/>
        <v>-7.7806388757948337E-3</v>
      </c>
      <c r="P200" s="30">
        <f t="shared" si="36"/>
        <v>29833.991000000002</v>
      </c>
      <c r="Q200" s="29">
        <f t="shared" si="37"/>
        <v>2.3075160183779102E-5</v>
      </c>
      <c r="R200" s="4"/>
      <c r="S200" s="32">
        <v>0.1</v>
      </c>
      <c r="T200" s="29">
        <f>+S200*Q200</f>
        <v>2.3075160183779103E-6</v>
      </c>
      <c r="X200" s="17">
        <v>-4017</v>
      </c>
      <c r="Y200" s="16">
        <v>-1.0999999999999999E-2</v>
      </c>
      <c r="Z200" t="s">
        <v>249</v>
      </c>
      <c r="AA200" t="s">
        <v>252</v>
      </c>
    </row>
    <row r="201" spans="1:28">
      <c r="A201" t="s">
        <v>285</v>
      </c>
      <c r="B201" s="16" t="s">
        <v>89</v>
      </c>
      <c r="C201" s="24">
        <v>34653.406000000003</v>
      </c>
      <c r="D201" t="s">
        <v>197</v>
      </c>
      <c r="E201" s="29">
        <f t="shared" si="33"/>
        <v>-14961.003327816854</v>
      </c>
      <c r="F201" s="15">
        <f t="shared" si="38"/>
        <v>-14961</v>
      </c>
      <c r="G201" s="29">
        <f t="shared" si="39"/>
        <v>-1.5400999982375652E-3</v>
      </c>
      <c r="H201" s="29">
        <f>G201</f>
        <v>-1.5400999982375652E-3</v>
      </c>
      <c r="J201" s="29"/>
      <c r="K201" s="29"/>
      <c r="L201" s="29"/>
      <c r="M201" s="29"/>
      <c r="N201" s="29"/>
      <c r="O201" s="29">
        <f t="shared" si="35"/>
        <v>5.1101963057521627E-2</v>
      </c>
      <c r="P201" s="30">
        <f t="shared" si="36"/>
        <v>19634.906000000003</v>
      </c>
      <c r="Q201" s="29">
        <f t="shared" si="37"/>
        <v>2.7711868027665266E-3</v>
      </c>
      <c r="R201" s="4"/>
      <c r="S201" s="32"/>
      <c r="T201" s="29"/>
      <c r="X201" s="17">
        <v>-26055</v>
      </c>
      <c r="Y201" s="16">
        <v>-0.1101</v>
      </c>
      <c r="Z201" t="s">
        <v>242</v>
      </c>
      <c r="AB201" t="s">
        <v>243</v>
      </c>
    </row>
    <row r="202" spans="1:28">
      <c r="A202" t="s">
        <v>285</v>
      </c>
      <c r="B202" s="16" t="s">
        <v>89</v>
      </c>
      <c r="C202" s="24">
        <v>36051.525999999998</v>
      </c>
      <c r="D202" t="s">
        <v>197</v>
      </c>
      <c r="E202" s="29">
        <f t="shared" si="33"/>
        <v>-11939.973971247371</v>
      </c>
      <c r="F202" s="15">
        <f t="shared" si="38"/>
        <v>-11940</v>
      </c>
      <c r="G202" s="29">
        <f t="shared" si="39"/>
        <v>1.2045999996189494E-2</v>
      </c>
      <c r="H202" s="29">
        <f>G202</f>
        <v>1.2045999996189494E-2</v>
      </c>
      <c r="J202" s="29"/>
      <c r="K202" s="29"/>
      <c r="L202" s="29"/>
      <c r="M202" s="29"/>
      <c r="N202" s="29"/>
      <c r="O202" s="29">
        <f t="shared" si="35"/>
        <v>4.5816683019213988E-2</v>
      </c>
      <c r="P202" s="30">
        <f t="shared" si="36"/>
        <v>21033.025999999998</v>
      </c>
      <c r="Q202" s="29">
        <f t="shared" si="37"/>
        <v>1.1404590318415948E-3</v>
      </c>
      <c r="R202" s="4"/>
      <c r="S202" s="32"/>
      <c r="T202" s="29"/>
      <c r="X202" s="17">
        <v>-23034</v>
      </c>
      <c r="Y202" s="16">
        <v>-8.14E-2</v>
      </c>
      <c r="Z202" t="s">
        <v>242</v>
      </c>
      <c r="AB202" t="s">
        <v>243</v>
      </c>
    </row>
    <row r="203" spans="1:28">
      <c r="A203" s="31" t="s">
        <v>301</v>
      </c>
      <c r="B203" s="120" t="s">
        <v>89</v>
      </c>
      <c r="C203" s="22">
        <v>52507.066299999999</v>
      </c>
      <c r="D203" s="31" t="s">
        <v>74</v>
      </c>
      <c r="E203" s="31">
        <f t="shared" si="33"/>
        <v>23616.823960627138</v>
      </c>
      <c r="F203" s="15">
        <f t="shared" si="38"/>
        <v>23617</v>
      </c>
      <c r="G203" s="29">
        <f t="shared" si="39"/>
        <v>-8.1470299999637064E-2</v>
      </c>
      <c r="H203" s="29"/>
      <c r="I203" s="29"/>
      <c r="J203" s="29"/>
      <c r="K203" s="29">
        <f t="shared" ref="K203:K229" si="42">G203</f>
        <v>-8.1470299999637064E-2</v>
      </c>
      <c r="L203" s="29"/>
      <c r="M203" s="29"/>
      <c r="N203" s="29"/>
      <c r="O203" s="29">
        <f t="shared" si="35"/>
        <v>-8.292117379226821E-2</v>
      </c>
      <c r="P203" s="30">
        <f t="shared" si="36"/>
        <v>37488.566299999999</v>
      </c>
      <c r="Q203" s="29">
        <f t="shared" si="37"/>
        <v>2.1050347621438875E-6</v>
      </c>
      <c r="R203" s="4"/>
      <c r="S203" s="32">
        <v>1</v>
      </c>
      <c r="T203" s="29">
        <f t="shared" ref="T203:T234" si="43">+S203*Q203</f>
        <v>2.1050347621438875E-6</v>
      </c>
      <c r="V203" s="29">
        <f t="shared" ref="V203:V232" si="44">G203+R203</f>
        <v>-8.1470299999637064E-2</v>
      </c>
      <c r="X203" s="17">
        <v>12523</v>
      </c>
      <c r="Y203" s="16">
        <v>2.8999999999999998E-3</v>
      </c>
      <c r="Z203" t="s">
        <v>271</v>
      </c>
      <c r="AA203" t="s">
        <v>272</v>
      </c>
    </row>
    <row r="204" spans="1:28">
      <c r="A204" s="31" t="s">
        <v>301</v>
      </c>
      <c r="B204" s="120" t="s">
        <v>89</v>
      </c>
      <c r="C204" s="22">
        <v>52563.984700000001</v>
      </c>
      <c r="D204" s="31" t="s">
        <v>74</v>
      </c>
      <c r="E204" s="31">
        <f t="shared" si="33"/>
        <v>23739.812085629979</v>
      </c>
      <c r="F204" s="15">
        <f t="shared" si="38"/>
        <v>23740</v>
      </c>
      <c r="G204" s="29">
        <f t="shared" si="39"/>
        <v>-8.6965999995300081E-2</v>
      </c>
      <c r="H204" s="29"/>
      <c r="I204" s="29"/>
      <c r="J204" s="29"/>
      <c r="K204" s="29">
        <f t="shared" si="42"/>
        <v>-8.6965999995300081E-2</v>
      </c>
      <c r="L204" s="29"/>
      <c r="M204" s="29"/>
      <c r="N204" s="29"/>
      <c r="O204" s="29">
        <f t="shared" si="35"/>
        <v>-8.3579363943609125E-2</v>
      </c>
      <c r="P204" s="30">
        <f t="shared" si="36"/>
        <v>37545.484700000001</v>
      </c>
      <c r="Q204" s="29">
        <f t="shared" si="37"/>
        <v>1.1469303746612904E-5</v>
      </c>
      <c r="R204" s="4"/>
      <c r="S204" s="32">
        <v>1</v>
      </c>
      <c r="T204" s="29">
        <f t="shared" si="43"/>
        <v>1.1469303746612904E-5</v>
      </c>
      <c r="V204" s="29">
        <f t="shared" si="44"/>
        <v>-8.6965999995300081E-2</v>
      </c>
      <c r="X204" s="17">
        <v>12646</v>
      </c>
      <c r="Y204" s="16">
        <v>-2E-3</v>
      </c>
      <c r="Z204" t="s">
        <v>271</v>
      </c>
      <c r="AA204" t="s">
        <v>273</v>
      </c>
    </row>
    <row r="205" spans="1:28">
      <c r="A205" s="31" t="s">
        <v>301</v>
      </c>
      <c r="B205" s="120" t="s">
        <v>89</v>
      </c>
      <c r="C205" s="22">
        <v>52563.984700000001</v>
      </c>
      <c r="D205" s="31" t="s">
        <v>74</v>
      </c>
      <c r="E205" s="31">
        <f t="shared" si="33"/>
        <v>23739.812085629979</v>
      </c>
      <c r="F205" s="15">
        <f t="shared" si="38"/>
        <v>23740</v>
      </c>
      <c r="G205" s="29">
        <f t="shared" si="39"/>
        <v>-8.6965999995300081E-2</v>
      </c>
      <c r="H205" s="29"/>
      <c r="I205" s="29"/>
      <c r="J205" s="29"/>
      <c r="K205" s="29">
        <f t="shared" si="42"/>
        <v>-8.6965999995300081E-2</v>
      </c>
      <c r="L205" s="29"/>
      <c r="M205" s="29"/>
      <c r="N205" s="29"/>
      <c r="O205" s="29">
        <f t="shared" si="35"/>
        <v>-8.3579363943609125E-2</v>
      </c>
      <c r="P205" s="30">
        <f t="shared" si="36"/>
        <v>37545.484700000001</v>
      </c>
      <c r="Q205" s="29">
        <f t="shared" si="37"/>
        <v>1.1469303746612904E-5</v>
      </c>
      <c r="R205" s="4"/>
      <c r="S205" s="32">
        <v>1</v>
      </c>
      <c r="T205" s="29">
        <f t="shared" si="43"/>
        <v>1.1469303746612904E-5</v>
      </c>
      <c r="V205" s="29">
        <f t="shared" si="44"/>
        <v>-8.6965999995300081E-2</v>
      </c>
      <c r="X205" s="17">
        <v>12646</v>
      </c>
      <c r="Y205" s="16">
        <v>-2E-3</v>
      </c>
      <c r="Z205" t="s">
        <v>271</v>
      </c>
      <c r="AA205" t="s">
        <v>274</v>
      </c>
    </row>
    <row r="206" spans="1:28">
      <c r="A206" s="31" t="s">
        <v>301</v>
      </c>
      <c r="B206" s="120" t="s">
        <v>90</v>
      </c>
      <c r="C206" s="22">
        <v>54401.036399999997</v>
      </c>
      <c r="D206" s="31" t="s">
        <v>275</v>
      </c>
      <c r="E206" s="29">
        <f t="shared" si="33"/>
        <v>27709.276162558916</v>
      </c>
      <c r="F206" s="15">
        <f t="shared" si="38"/>
        <v>27709.5</v>
      </c>
      <c r="G206" s="29">
        <f t="shared" si="39"/>
        <v>-0.10359104999952251</v>
      </c>
      <c r="H206" s="29"/>
      <c r="I206" s="29"/>
      <c r="J206" s="29"/>
      <c r="K206" s="29">
        <f t="shared" si="42"/>
        <v>-0.10359104999952251</v>
      </c>
      <c r="L206" s="29"/>
      <c r="M206" s="29"/>
      <c r="N206" s="29"/>
      <c r="O206" s="29">
        <f t="shared" si="35"/>
        <v>-0.10560862785285541</v>
      </c>
      <c r="P206" s="30">
        <f t="shared" si="36"/>
        <v>39382.536399999997</v>
      </c>
      <c r="Q206" s="29">
        <f t="shared" si="37"/>
        <v>4.0706203942593807E-6</v>
      </c>
      <c r="R206" s="4"/>
      <c r="S206" s="32">
        <v>1</v>
      </c>
      <c r="T206" s="29">
        <f t="shared" si="43"/>
        <v>4.0706203942593807E-6</v>
      </c>
      <c r="V206" s="29">
        <f t="shared" si="44"/>
        <v>-0.10359104999952251</v>
      </c>
      <c r="X206" s="17">
        <v>16615</v>
      </c>
      <c r="Y206" s="16">
        <v>1.1999999999999999E-3</v>
      </c>
      <c r="Z206" t="s">
        <v>271</v>
      </c>
      <c r="AA206" t="s">
        <v>276</v>
      </c>
    </row>
    <row r="207" spans="1:28">
      <c r="A207" s="126" t="s">
        <v>117</v>
      </c>
      <c r="B207" s="120" t="s">
        <v>90</v>
      </c>
      <c r="C207" s="22">
        <v>54758.312120000002</v>
      </c>
      <c r="D207" s="22">
        <v>2.0000000000000001E-4</v>
      </c>
      <c r="E207" s="29">
        <f t="shared" si="33"/>
        <v>28481.270296474115</v>
      </c>
      <c r="F207" s="15">
        <f t="shared" si="38"/>
        <v>28481.5</v>
      </c>
      <c r="G207" s="29">
        <f t="shared" si="39"/>
        <v>-0.10630585000035353</v>
      </c>
      <c r="H207" s="29"/>
      <c r="I207" s="29"/>
      <c r="J207" s="29"/>
      <c r="K207" s="29">
        <f t="shared" si="42"/>
        <v>-0.10630585000035353</v>
      </c>
      <c r="L207" s="29"/>
      <c r="M207" s="29"/>
      <c r="N207" s="29"/>
      <c r="O207" s="29">
        <f t="shared" si="35"/>
        <v>-0.11007048050994034</v>
      </c>
      <c r="P207" s="30">
        <f t="shared" si="36"/>
        <v>39739.812120000002</v>
      </c>
      <c r="Q207" s="29">
        <f t="shared" si="37"/>
        <v>1.4172442873711832E-5</v>
      </c>
      <c r="S207" s="32">
        <v>1</v>
      </c>
      <c r="T207" s="29">
        <f t="shared" si="43"/>
        <v>1.4172442873711832E-5</v>
      </c>
      <c r="V207" s="29">
        <f t="shared" si="44"/>
        <v>-0.10630585000035353</v>
      </c>
    </row>
    <row r="208" spans="1:28">
      <c r="A208" s="126" t="s">
        <v>117</v>
      </c>
      <c r="B208" s="120" t="s">
        <v>89</v>
      </c>
      <c r="C208" s="22">
        <v>54774.274340000004</v>
      </c>
      <c r="D208" s="22">
        <v>2.9999999999999997E-4</v>
      </c>
      <c r="E208" s="29">
        <f t="shared" si="33"/>
        <v>28515.761137901191</v>
      </c>
      <c r="F208" s="15">
        <f t="shared" si="38"/>
        <v>28516</v>
      </c>
      <c r="G208" s="29">
        <f t="shared" si="39"/>
        <v>-0.11054439999861643</v>
      </c>
      <c r="H208" s="29"/>
      <c r="I208" s="29"/>
      <c r="J208" s="29"/>
      <c r="K208" s="29">
        <f t="shared" si="42"/>
        <v>-0.11054439999861643</v>
      </c>
      <c r="L208" s="29"/>
      <c r="M208" s="29"/>
      <c r="N208" s="29"/>
      <c r="O208" s="29">
        <f t="shared" si="35"/>
        <v>-0.11027122629353055</v>
      </c>
      <c r="P208" s="30">
        <f t="shared" si="36"/>
        <v>39755.774340000004</v>
      </c>
      <c r="Q208" s="29">
        <f t="shared" si="37"/>
        <v>7.4623873150347405E-8</v>
      </c>
      <c r="S208" s="32">
        <v>1</v>
      </c>
      <c r="T208" s="29">
        <f t="shared" si="43"/>
        <v>7.4623873150347405E-8</v>
      </c>
      <c r="V208" s="29">
        <f t="shared" si="44"/>
        <v>-0.11054439999861643</v>
      </c>
    </row>
    <row r="209" spans="1:25">
      <c r="A209" s="126" t="s">
        <v>117</v>
      </c>
      <c r="B209" s="120" t="s">
        <v>90</v>
      </c>
      <c r="C209" s="22">
        <v>54777.283799999997</v>
      </c>
      <c r="D209" s="22">
        <v>4.0000000000000002E-4</v>
      </c>
      <c r="E209" s="29">
        <f t="shared" si="33"/>
        <v>28522.263918068416</v>
      </c>
      <c r="F209" s="15">
        <f t="shared" si="38"/>
        <v>28522.5</v>
      </c>
      <c r="G209" s="29">
        <f t="shared" si="39"/>
        <v>-0.10925775000214344</v>
      </c>
      <c r="H209" s="29"/>
      <c r="I209" s="29"/>
      <c r="J209" s="29"/>
      <c r="K209" s="29">
        <f t="shared" si="42"/>
        <v>-0.10925775000214344</v>
      </c>
      <c r="L209" s="29"/>
      <c r="M209" s="29"/>
      <c r="N209" s="29"/>
      <c r="O209" s="29">
        <f t="shared" si="35"/>
        <v>-0.11030906088855824</v>
      </c>
      <c r="P209" s="30">
        <f t="shared" si="36"/>
        <v>39758.783799999997</v>
      </c>
      <c r="Q209" s="29">
        <f t="shared" si="37"/>
        <v>1.1052545798942776E-6</v>
      </c>
      <c r="S209" s="32">
        <v>1</v>
      </c>
      <c r="T209" s="29">
        <f t="shared" si="43"/>
        <v>1.1052545798942776E-6</v>
      </c>
      <c r="V209" s="29">
        <f t="shared" si="44"/>
        <v>-0.10925775000214344</v>
      </c>
    </row>
    <row r="210" spans="1:25">
      <c r="A210" s="20" t="s">
        <v>238</v>
      </c>
      <c r="B210" s="119" t="s">
        <v>90</v>
      </c>
      <c r="C210" s="20">
        <v>55168.341200000003</v>
      </c>
      <c r="D210" s="20">
        <v>2.9999999999999997E-4</v>
      </c>
      <c r="E210" s="29">
        <f t="shared" si="33"/>
        <v>29367.252821384121</v>
      </c>
      <c r="F210" s="15">
        <f t="shared" si="38"/>
        <v>29367.5</v>
      </c>
      <c r="G210" s="29">
        <f t="shared" ref="G210:G241" si="45">C210-(C$7+F210*C$8)</f>
        <v>-0.11439324999810196</v>
      </c>
      <c r="H210" s="29"/>
      <c r="I210" s="29"/>
      <c r="J210" s="29"/>
      <c r="K210" s="29">
        <f t="shared" si="42"/>
        <v>-0.11439324999810196</v>
      </c>
      <c r="L210" s="29"/>
      <c r="M210" s="29"/>
      <c r="N210" s="29"/>
      <c r="O210" s="29">
        <f t="shared" si="35"/>
        <v>-0.11526245593603557</v>
      </c>
      <c r="P210" s="30">
        <f t="shared" si="36"/>
        <v>40149.841200000003</v>
      </c>
      <c r="Q210" s="29">
        <f t="shared" si="37"/>
        <v>7.5551896253903565E-7</v>
      </c>
      <c r="S210" s="32">
        <v>1</v>
      </c>
      <c r="T210" s="29">
        <f t="shared" si="43"/>
        <v>7.5551896253903565E-7</v>
      </c>
      <c r="V210" s="29">
        <f t="shared" si="44"/>
        <v>-0.11439324999810196</v>
      </c>
    </row>
    <row r="211" spans="1:25">
      <c r="A211" s="20" t="s">
        <v>238</v>
      </c>
      <c r="B211" s="119" t="s">
        <v>90</v>
      </c>
      <c r="C211" s="20">
        <v>55410.378980000001</v>
      </c>
      <c r="D211" s="20">
        <v>5.9999999999999995E-4</v>
      </c>
      <c r="E211" s="29">
        <f t="shared" si="33"/>
        <v>29890.243150382281</v>
      </c>
      <c r="F211" s="15">
        <f t="shared" si="38"/>
        <v>29890</v>
      </c>
      <c r="G211" s="29">
        <f t="shared" si="45"/>
        <v>0.11252900000545196</v>
      </c>
      <c r="H211" s="29"/>
      <c r="I211" s="29"/>
      <c r="J211" s="29"/>
      <c r="K211" s="29">
        <f t="shared" si="42"/>
        <v>0.11252900000545196</v>
      </c>
      <c r="L211" s="29"/>
      <c r="M211" s="29"/>
      <c r="N211" s="29"/>
      <c r="O211" s="29">
        <f t="shared" si="35"/>
        <v>-0.11836000930400332</v>
      </c>
      <c r="P211" s="30">
        <f t="shared" si="36"/>
        <v>40391.878980000001</v>
      </c>
      <c r="Q211" s="29">
        <f t="shared" si="37"/>
        <v>5.3309734619901725E-2</v>
      </c>
      <c r="S211" s="32">
        <v>1</v>
      </c>
      <c r="T211" s="29">
        <f t="shared" si="43"/>
        <v>5.3309734619901725E-2</v>
      </c>
      <c r="V211" s="29">
        <f t="shared" si="44"/>
        <v>0.11252900000545196</v>
      </c>
    </row>
    <row r="212" spans="1:25">
      <c r="A212" s="20" t="s">
        <v>238</v>
      </c>
      <c r="B212" s="119" t="s">
        <v>90</v>
      </c>
      <c r="C212" s="20">
        <v>55434.446580000003</v>
      </c>
      <c r="D212" s="20">
        <v>2.0000000000000001E-4</v>
      </c>
      <c r="E212" s="29">
        <f t="shared" si="33"/>
        <v>29942.247932619986</v>
      </c>
      <c r="F212" s="15">
        <f t="shared" si="38"/>
        <v>29942</v>
      </c>
      <c r="G212" s="29">
        <f t="shared" si="45"/>
        <v>0.11474220000673085</v>
      </c>
      <c r="H212" s="29"/>
      <c r="I212" s="29"/>
      <c r="J212" s="29"/>
      <c r="K212" s="29">
        <f t="shared" si="42"/>
        <v>0.11474220000673085</v>
      </c>
      <c r="L212" s="29"/>
      <c r="M212" s="29"/>
      <c r="N212" s="29"/>
      <c r="O212" s="29">
        <f t="shared" si="35"/>
        <v>-0.11866973149231808</v>
      </c>
      <c r="P212" s="30">
        <f t="shared" si="36"/>
        <v>40415.946580000003</v>
      </c>
      <c r="Q212" s="29">
        <f t="shared" si="37"/>
        <v>5.4481129766116708E-2</v>
      </c>
      <c r="S212" s="32">
        <v>1</v>
      </c>
      <c r="T212" s="29">
        <f t="shared" si="43"/>
        <v>5.4481129766116708E-2</v>
      </c>
      <c r="V212" s="29">
        <f t="shared" si="44"/>
        <v>0.11474220000673085</v>
      </c>
    </row>
    <row r="213" spans="1:25">
      <c r="A213" s="20" t="s">
        <v>238</v>
      </c>
      <c r="B213" s="119" t="s">
        <v>90</v>
      </c>
      <c r="C213" s="20">
        <v>55460.368150000002</v>
      </c>
      <c r="D213" s="20">
        <v>2.0000000000000001E-4</v>
      </c>
      <c r="E213" s="29">
        <f t="shared" ref="E213:E258" si="46">(C213-C$7)/C$8</f>
        <v>29998.258735654323</v>
      </c>
      <c r="F213" s="15">
        <f t="shared" si="38"/>
        <v>29998.5</v>
      </c>
      <c r="G213" s="29">
        <f t="shared" si="45"/>
        <v>-0.11165614999481477</v>
      </c>
      <c r="H213" s="29"/>
      <c r="I213" s="29"/>
      <c r="J213" s="29"/>
      <c r="K213" s="29">
        <f t="shared" si="42"/>
        <v>-0.11165614999481477</v>
      </c>
      <c r="L213" s="29"/>
      <c r="M213" s="29"/>
      <c r="N213" s="29"/>
      <c r="O213" s="29">
        <f t="shared" ref="O213:O258" si="47">+D$11+D$12*F213+D$13*F213^2</f>
        <v>-0.11900655388876932</v>
      </c>
      <c r="P213" s="30">
        <f t="shared" ref="P213:P258" si="48">C213-15018.5</f>
        <v>40441.868150000002</v>
      </c>
      <c r="Q213" s="29">
        <f t="shared" ref="Q213:Q258" si="49">(G213-O213)^2</f>
        <v>5.4028437404262277E-5</v>
      </c>
      <c r="S213" s="32">
        <v>1</v>
      </c>
      <c r="T213" s="29">
        <f t="shared" si="43"/>
        <v>5.4028437404262277E-5</v>
      </c>
      <c r="V213" s="29">
        <f t="shared" si="44"/>
        <v>-0.11165614999481477</v>
      </c>
    </row>
    <row r="214" spans="1:25">
      <c r="A214" s="20" t="s">
        <v>238</v>
      </c>
      <c r="B214" s="119" t="s">
        <v>89</v>
      </c>
      <c r="C214" s="20">
        <v>55483.268049999999</v>
      </c>
      <c r="D214" s="20">
        <v>1E-4</v>
      </c>
      <c r="E214" s="29">
        <f t="shared" si="46"/>
        <v>30047.740375400906</v>
      </c>
      <c r="F214" s="15">
        <f t="shared" si="38"/>
        <v>30047.5</v>
      </c>
      <c r="G214" s="29">
        <f t="shared" si="45"/>
        <v>0.11124474999814993</v>
      </c>
      <c r="H214" s="29"/>
      <c r="I214" s="29"/>
      <c r="J214" s="29"/>
      <c r="K214" s="29">
        <f t="shared" si="42"/>
        <v>0.11124474999814993</v>
      </c>
      <c r="L214" s="29"/>
      <c r="M214" s="29"/>
      <c r="N214" s="29"/>
      <c r="O214" s="29">
        <f t="shared" si="47"/>
        <v>-0.11929891607625669</v>
      </c>
      <c r="P214" s="30">
        <f t="shared" si="48"/>
        <v>40464.768049999999</v>
      </c>
      <c r="Q214" s="29">
        <f t="shared" si="49"/>
        <v>5.315038196702751E-2</v>
      </c>
      <c r="S214" s="32">
        <v>1</v>
      </c>
      <c r="T214" s="29">
        <f t="shared" si="43"/>
        <v>5.315038196702751E-2</v>
      </c>
      <c r="V214" s="29">
        <f t="shared" si="44"/>
        <v>0.11124474999814993</v>
      </c>
    </row>
    <row r="215" spans="1:25">
      <c r="A215" s="20" t="s">
        <v>238</v>
      </c>
      <c r="B215" s="119" t="s">
        <v>89</v>
      </c>
      <c r="C215" s="20">
        <v>55483.268049999999</v>
      </c>
      <c r="D215" s="20">
        <v>8.0000000000000004E-4</v>
      </c>
      <c r="E215" s="29">
        <f t="shared" si="46"/>
        <v>30047.740375400906</v>
      </c>
      <c r="F215" s="15">
        <f t="shared" si="38"/>
        <v>30047.5</v>
      </c>
      <c r="G215" s="29">
        <f t="shared" si="45"/>
        <v>0.11124474999814993</v>
      </c>
      <c r="H215" s="29"/>
      <c r="I215" s="29"/>
      <c r="J215" s="29"/>
      <c r="K215" s="29">
        <f t="shared" si="42"/>
        <v>0.11124474999814993</v>
      </c>
      <c r="L215" s="29"/>
      <c r="M215" s="29"/>
      <c r="N215" s="29"/>
      <c r="O215" s="29">
        <f t="shared" si="47"/>
        <v>-0.11929891607625669</v>
      </c>
      <c r="P215" s="30">
        <f t="shared" si="48"/>
        <v>40464.768049999999</v>
      </c>
      <c r="Q215" s="29">
        <f t="shared" si="49"/>
        <v>5.315038196702751E-2</v>
      </c>
      <c r="S215" s="32">
        <v>1</v>
      </c>
      <c r="T215" s="29">
        <f t="shared" si="43"/>
        <v>5.315038196702751E-2</v>
      </c>
      <c r="V215" s="29">
        <f t="shared" si="44"/>
        <v>0.11124474999814993</v>
      </c>
    </row>
    <row r="216" spans="1:25">
      <c r="A216" s="101" t="s">
        <v>789</v>
      </c>
      <c r="B216" s="161" t="s">
        <v>89</v>
      </c>
      <c r="C216" s="46">
        <v>54691.433649999999</v>
      </c>
      <c r="D216" s="46" t="s">
        <v>246</v>
      </c>
      <c r="E216" s="29">
        <f t="shared" si="46"/>
        <v>28336.7606541026</v>
      </c>
      <c r="F216" s="15">
        <f t="shared" si="38"/>
        <v>28337</v>
      </c>
      <c r="G216" s="29">
        <f t="shared" si="45"/>
        <v>-0.11076830000092741</v>
      </c>
      <c r="H216" s="29"/>
      <c r="I216" s="29"/>
      <c r="J216" s="29"/>
      <c r="K216" s="29">
        <f t="shared" si="42"/>
        <v>-0.11076830000092741</v>
      </c>
      <c r="L216" s="29"/>
      <c r="M216" s="29"/>
      <c r="N216" s="29"/>
      <c r="O216" s="29">
        <f t="shared" si="47"/>
        <v>-0.10923093022232554</v>
      </c>
      <c r="P216" s="30">
        <f t="shared" si="48"/>
        <v>39672.933649999999</v>
      </c>
      <c r="Q216" s="29">
        <f t="shared" si="49"/>
        <v>2.3635058361583756E-6</v>
      </c>
      <c r="S216" s="32">
        <v>1</v>
      </c>
      <c r="T216" s="29">
        <f t="shared" si="43"/>
        <v>2.3635058361583756E-6</v>
      </c>
      <c r="V216" s="29">
        <f t="shared" si="44"/>
        <v>-0.11076830000092741</v>
      </c>
    </row>
    <row r="217" spans="1:25">
      <c r="A217" s="101" t="s">
        <v>789</v>
      </c>
      <c r="B217" s="161" t="s">
        <v>89</v>
      </c>
      <c r="C217" s="46">
        <v>56513.430979999997</v>
      </c>
      <c r="D217" s="46" t="s">
        <v>246</v>
      </c>
      <c r="E217" s="29">
        <f t="shared" si="46"/>
        <v>32273.695553482645</v>
      </c>
      <c r="F217" s="15">
        <f t="shared" si="38"/>
        <v>32273.5</v>
      </c>
      <c r="G217" s="29">
        <f t="shared" si="45"/>
        <v>9.0501350001432002E-2</v>
      </c>
      <c r="H217" s="29"/>
      <c r="I217" s="29"/>
      <c r="J217" s="29"/>
      <c r="K217" s="29">
        <f t="shared" si="42"/>
        <v>9.0501350001432002E-2</v>
      </c>
      <c r="L217" s="29"/>
      <c r="M217" s="29"/>
      <c r="N217" s="29"/>
      <c r="O217" s="29">
        <f t="shared" si="47"/>
        <v>-0.13282613157633191</v>
      </c>
      <c r="P217" s="30">
        <f t="shared" si="48"/>
        <v>41494.930979999997</v>
      </c>
      <c r="Q217" s="29">
        <f t="shared" si="49"/>
        <v>4.987516402786648E-2</v>
      </c>
      <c r="S217" s="32">
        <v>1</v>
      </c>
      <c r="T217" s="29">
        <f t="shared" si="43"/>
        <v>4.987516402786648E-2</v>
      </c>
      <c r="V217" s="29">
        <f t="shared" si="44"/>
        <v>9.0501350001432002E-2</v>
      </c>
    </row>
    <row r="218" spans="1:25">
      <c r="A218" s="101" t="s">
        <v>789</v>
      </c>
      <c r="B218" s="161" t="s">
        <v>90</v>
      </c>
      <c r="C218" s="46">
        <v>56516.436650000003</v>
      </c>
      <c r="D218" s="46" t="s">
        <v>246</v>
      </c>
      <c r="E218" s="29">
        <f t="shared" si="46"/>
        <v>32280.19014429472</v>
      </c>
      <c r="F218" s="15">
        <f t="shared" ref="F218:F258" si="50">ROUND(2*E218,0)/2</f>
        <v>32280</v>
      </c>
      <c r="G218" s="29">
        <f t="shared" si="45"/>
        <v>8.7998000002698973E-2</v>
      </c>
      <c r="H218" s="29"/>
      <c r="I218" s="29"/>
      <c r="J218" s="29"/>
      <c r="K218" s="29">
        <f t="shared" si="42"/>
        <v>8.7998000002698973E-2</v>
      </c>
      <c r="L218" s="29"/>
      <c r="M218" s="29"/>
      <c r="N218" s="29"/>
      <c r="O218" s="29">
        <f t="shared" si="47"/>
        <v>-0.13286633534945702</v>
      </c>
      <c r="P218" s="30">
        <f t="shared" si="48"/>
        <v>41497.936650000003</v>
      </c>
      <c r="Q218" s="29">
        <f t="shared" si="49"/>
        <v>4.8781054630549624E-2</v>
      </c>
      <c r="S218" s="32">
        <v>1</v>
      </c>
      <c r="T218" s="29">
        <f t="shared" si="43"/>
        <v>4.8781054630549624E-2</v>
      </c>
      <c r="V218" s="29">
        <f t="shared" si="44"/>
        <v>8.7998000002698973E-2</v>
      </c>
    </row>
    <row r="219" spans="1:25">
      <c r="A219" s="143" t="s">
        <v>311</v>
      </c>
      <c r="B219" s="145" t="s">
        <v>89</v>
      </c>
      <c r="C219" s="144">
        <v>56590.259749999997</v>
      </c>
      <c r="D219" s="143">
        <v>2.9999999999999997E-4</v>
      </c>
      <c r="E219" s="29">
        <f t="shared" si="46"/>
        <v>32439.705602404862</v>
      </c>
      <c r="F219" s="15">
        <f t="shared" si="50"/>
        <v>32439.5</v>
      </c>
      <c r="G219" s="29">
        <f t="shared" si="45"/>
        <v>9.515195000130916E-2</v>
      </c>
      <c r="H219" s="29"/>
      <c r="I219" s="29"/>
      <c r="J219" s="29"/>
      <c r="K219" s="29">
        <f t="shared" si="42"/>
        <v>9.515195000130916E-2</v>
      </c>
      <c r="L219" s="29"/>
      <c r="M219" s="29"/>
      <c r="N219" s="29"/>
      <c r="O219" s="29">
        <f t="shared" si="47"/>
        <v>-0.13385415826478678</v>
      </c>
      <c r="P219" s="30">
        <f t="shared" si="48"/>
        <v>41571.759749999997</v>
      </c>
      <c r="Q219" s="29">
        <f t="shared" si="49"/>
        <v>5.2443797623182853E-2</v>
      </c>
      <c r="R219" s="4"/>
      <c r="S219" s="32">
        <v>1</v>
      </c>
      <c r="T219" s="29">
        <f t="shared" si="43"/>
        <v>5.2443797623182853E-2</v>
      </c>
      <c r="V219" s="29">
        <f t="shared" si="44"/>
        <v>9.515195000130916E-2</v>
      </c>
    </row>
    <row r="220" spans="1:25">
      <c r="A220" s="143" t="s">
        <v>311</v>
      </c>
      <c r="B220" s="145" t="s">
        <v>89</v>
      </c>
      <c r="C220" s="144">
        <v>56590.26079</v>
      </c>
      <c r="D220" s="143">
        <v>2.9999999999999997E-4</v>
      </c>
      <c r="E220" s="29">
        <f t="shared" si="46"/>
        <v>32439.707849615785</v>
      </c>
      <c r="F220" s="15">
        <f t="shared" si="50"/>
        <v>32439.5</v>
      </c>
      <c r="G220" s="29">
        <f t="shared" si="45"/>
        <v>9.6191950004140381E-2</v>
      </c>
      <c r="H220" s="29"/>
      <c r="I220" s="29"/>
      <c r="J220" s="29"/>
      <c r="K220" s="29">
        <f t="shared" si="42"/>
        <v>9.6191950004140381E-2</v>
      </c>
      <c r="L220" s="29"/>
      <c r="M220" s="29"/>
      <c r="N220" s="29"/>
      <c r="O220" s="29">
        <f t="shared" si="47"/>
        <v>-0.13385415826478678</v>
      </c>
      <c r="P220" s="30">
        <f t="shared" si="48"/>
        <v>41571.76079</v>
      </c>
      <c r="Q220" s="29">
        <f t="shared" si="49"/>
        <v>5.2921211929678955E-2</v>
      </c>
      <c r="R220" s="4"/>
      <c r="S220" s="32">
        <v>1</v>
      </c>
      <c r="T220" s="29">
        <f t="shared" si="43"/>
        <v>5.2921211929678955E-2</v>
      </c>
      <c r="V220" s="29">
        <f t="shared" si="44"/>
        <v>9.6191950004140381E-2</v>
      </c>
    </row>
    <row r="221" spans="1:25">
      <c r="A221" s="143" t="s">
        <v>311</v>
      </c>
      <c r="B221" s="145" t="s">
        <v>89</v>
      </c>
      <c r="C221" s="144">
        <v>56596.276279999998</v>
      </c>
      <c r="D221" s="143">
        <v>2.0000000000000001E-4</v>
      </c>
      <c r="E221" s="29">
        <f t="shared" si="46"/>
        <v>32452.705998475787</v>
      </c>
      <c r="F221" s="15">
        <f t="shared" si="50"/>
        <v>32452.5</v>
      </c>
      <c r="G221" s="29">
        <f t="shared" si="45"/>
        <v>9.5335250000061933E-2</v>
      </c>
      <c r="H221" s="29"/>
      <c r="I221" s="29"/>
      <c r="J221" s="29"/>
      <c r="K221" s="29">
        <f t="shared" si="42"/>
        <v>9.5335250000061933E-2</v>
      </c>
      <c r="L221" s="29"/>
      <c r="M221" s="29"/>
      <c r="N221" s="29"/>
      <c r="O221" s="29">
        <f t="shared" si="47"/>
        <v>-0.13393477924198463</v>
      </c>
      <c r="P221" s="30">
        <f t="shared" si="48"/>
        <v>41577.776279999998</v>
      </c>
      <c r="Q221" s="29">
        <f t="shared" si="49"/>
        <v>5.2564746308648887E-2</v>
      </c>
      <c r="R221" s="4"/>
      <c r="S221" s="32">
        <v>1</v>
      </c>
      <c r="T221" s="29">
        <f t="shared" si="43"/>
        <v>5.2564746308648887E-2</v>
      </c>
      <c r="V221" s="29">
        <f t="shared" si="44"/>
        <v>9.5335250000061933E-2</v>
      </c>
      <c r="X221" s="17"/>
      <c r="Y221" s="16"/>
    </row>
    <row r="222" spans="1:25">
      <c r="A222" s="143" t="s">
        <v>311</v>
      </c>
      <c r="B222" s="145" t="s">
        <v>89</v>
      </c>
      <c r="C222" s="144">
        <v>56596.276850000002</v>
      </c>
      <c r="D222" s="143">
        <v>2.0000000000000001E-4</v>
      </c>
      <c r="E222" s="29">
        <f t="shared" si="46"/>
        <v>32452.707230120242</v>
      </c>
      <c r="F222" s="15">
        <f t="shared" si="50"/>
        <v>32452.5</v>
      </c>
      <c r="G222" s="29">
        <f t="shared" si="45"/>
        <v>9.5905250003852416E-2</v>
      </c>
      <c r="H222" s="29"/>
      <c r="I222" s="29"/>
      <c r="J222" s="29"/>
      <c r="K222" s="29">
        <f t="shared" si="42"/>
        <v>9.5905250003852416E-2</v>
      </c>
      <c r="L222" s="29"/>
      <c r="M222" s="29"/>
      <c r="N222" s="29"/>
      <c r="O222" s="29">
        <f t="shared" si="47"/>
        <v>-0.13393477924198463</v>
      </c>
      <c r="P222" s="30">
        <f t="shared" si="48"/>
        <v>41577.776850000002</v>
      </c>
      <c r="Q222" s="29">
        <f t="shared" si="49"/>
        <v>5.2826439043727226E-2</v>
      </c>
      <c r="R222" s="4"/>
      <c r="S222" s="32">
        <v>1</v>
      </c>
      <c r="T222" s="29">
        <f t="shared" si="43"/>
        <v>5.2826439043727226E-2</v>
      </c>
      <c r="V222" s="29">
        <f t="shared" si="44"/>
        <v>9.5905250003852416E-2</v>
      </c>
      <c r="X222" s="17"/>
      <c r="Y222" s="16"/>
    </row>
    <row r="223" spans="1:25">
      <c r="A223" s="143" t="s">
        <v>311</v>
      </c>
      <c r="B223" s="145" t="s">
        <v>89</v>
      </c>
      <c r="C223" s="144">
        <v>56596.277159999998</v>
      </c>
      <c r="D223" s="143">
        <v>2.0000000000000001E-4</v>
      </c>
      <c r="E223" s="29">
        <f t="shared" si="46"/>
        <v>32452.707899961948</v>
      </c>
      <c r="F223" s="15">
        <f t="shared" si="50"/>
        <v>32452.5</v>
      </c>
      <c r="G223" s="29">
        <f t="shared" si="45"/>
        <v>9.6215249999659136E-2</v>
      </c>
      <c r="H223" s="29"/>
      <c r="I223" s="29"/>
      <c r="J223" s="29"/>
      <c r="K223" s="29">
        <f t="shared" si="42"/>
        <v>9.6215249999659136E-2</v>
      </c>
      <c r="L223" s="29"/>
      <c r="M223" s="29"/>
      <c r="N223" s="29"/>
      <c r="O223" s="29">
        <f t="shared" si="47"/>
        <v>-0.13393477924198463</v>
      </c>
      <c r="P223" s="30">
        <f t="shared" si="48"/>
        <v>41577.777159999998</v>
      </c>
      <c r="Q223" s="29">
        <f t="shared" si="49"/>
        <v>5.2969035959929481E-2</v>
      </c>
      <c r="R223" s="4"/>
      <c r="S223" s="32">
        <v>1</v>
      </c>
      <c r="T223" s="29">
        <f t="shared" si="43"/>
        <v>5.2969035959929481E-2</v>
      </c>
      <c r="V223" s="29">
        <f t="shared" si="44"/>
        <v>9.6215249999659136E-2</v>
      </c>
    </row>
    <row r="224" spans="1:25">
      <c r="A224" s="143" t="s">
        <v>311</v>
      </c>
      <c r="B224" s="145" t="s">
        <v>90</v>
      </c>
      <c r="C224" s="144">
        <v>56596.509610000001</v>
      </c>
      <c r="D224" s="143">
        <v>2.9999999999999997E-4</v>
      </c>
      <c r="E224" s="29">
        <f t="shared" si="46"/>
        <v>32453.210173210271</v>
      </c>
      <c r="F224" s="15">
        <f t="shared" si="50"/>
        <v>32453</v>
      </c>
      <c r="G224" s="29">
        <f t="shared" si="45"/>
        <v>9.7267299999657553E-2</v>
      </c>
      <c r="H224" s="29"/>
      <c r="I224" s="29"/>
      <c r="J224" s="29"/>
      <c r="K224" s="29">
        <f t="shared" si="42"/>
        <v>9.7267299999657553E-2</v>
      </c>
      <c r="L224" s="29"/>
      <c r="M224" s="29"/>
      <c r="N224" s="29"/>
      <c r="O224" s="29">
        <f t="shared" si="47"/>
        <v>-0.1339378803761852</v>
      </c>
      <c r="P224" s="30">
        <f t="shared" si="48"/>
        <v>41578.009610000001</v>
      </c>
      <c r="Q224" s="29">
        <f t="shared" si="49"/>
        <v>5.3455835432625984E-2</v>
      </c>
      <c r="R224" s="4"/>
      <c r="S224" s="32">
        <v>1</v>
      </c>
      <c r="T224" s="29">
        <f t="shared" si="43"/>
        <v>5.3455835432625984E-2</v>
      </c>
      <c r="V224" s="29">
        <f t="shared" si="44"/>
        <v>9.7267299999657553E-2</v>
      </c>
    </row>
    <row r="225" spans="1:29">
      <c r="A225" s="143" t="s">
        <v>311</v>
      </c>
      <c r="B225" s="145" t="s">
        <v>90</v>
      </c>
      <c r="C225" s="144">
        <v>56596.51296</v>
      </c>
      <c r="D225" s="143">
        <v>1E-3</v>
      </c>
      <c r="E225" s="29">
        <f t="shared" si="46"/>
        <v>32453.217411822367</v>
      </c>
      <c r="F225" s="15">
        <f t="shared" si="50"/>
        <v>32453</v>
      </c>
      <c r="G225" s="29">
        <f t="shared" si="45"/>
        <v>0.10061729999870295</v>
      </c>
      <c r="H225" s="29"/>
      <c r="I225" s="29"/>
      <c r="J225" s="29"/>
      <c r="K225" s="29">
        <f t="shared" si="42"/>
        <v>0.10061729999870295</v>
      </c>
      <c r="L225" s="29"/>
      <c r="M225" s="29"/>
      <c r="N225" s="29"/>
      <c r="O225" s="29">
        <f t="shared" si="47"/>
        <v>-0.1339378803761852</v>
      </c>
      <c r="P225" s="30">
        <f t="shared" si="48"/>
        <v>41578.01296</v>
      </c>
      <c r="Q225" s="29">
        <f t="shared" si="49"/>
        <v>5.5016132640696318E-2</v>
      </c>
      <c r="R225" s="4"/>
      <c r="S225" s="32">
        <v>1</v>
      </c>
      <c r="T225" s="29">
        <f t="shared" si="43"/>
        <v>5.5016132640696318E-2</v>
      </c>
      <c r="V225" s="29">
        <f t="shared" si="44"/>
        <v>0.10061729999870295</v>
      </c>
    </row>
    <row r="226" spans="1:29">
      <c r="A226" s="143" t="s">
        <v>311</v>
      </c>
      <c r="B226" s="145" t="s">
        <v>90</v>
      </c>
      <c r="C226" s="144">
        <v>56605.304089999998</v>
      </c>
      <c r="D226" s="143">
        <v>2.0000000000000001E-4</v>
      </c>
      <c r="E226" s="29">
        <f t="shared" si="46"/>
        <v>32472.21310733306</v>
      </c>
      <c r="F226" s="15">
        <f t="shared" si="50"/>
        <v>32472</v>
      </c>
      <c r="G226" s="29">
        <f t="shared" si="45"/>
        <v>9.862520000024233E-2</v>
      </c>
      <c r="H226" s="29"/>
      <c r="I226" s="29"/>
      <c r="J226" s="29"/>
      <c r="K226" s="29">
        <f t="shared" si="42"/>
        <v>9.862520000024233E-2</v>
      </c>
      <c r="L226" s="29"/>
      <c r="M226" s="29"/>
      <c r="N226" s="29"/>
      <c r="O226" s="29">
        <f t="shared" si="47"/>
        <v>-0.13405574144562102</v>
      </c>
      <c r="P226" s="30">
        <f t="shared" si="48"/>
        <v>41586.804089999998</v>
      </c>
      <c r="Q226" s="29">
        <f t="shared" si="49"/>
        <v>5.4140420512133289E-2</v>
      </c>
      <c r="R226" s="4"/>
      <c r="S226" s="32">
        <v>1</v>
      </c>
      <c r="T226" s="29">
        <f t="shared" si="43"/>
        <v>5.4140420512133289E-2</v>
      </c>
      <c r="V226" s="29">
        <f t="shared" si="44"/>
        <v>9.862520000024233E-2</v>
      </c>
    </row>
    <row r="227" spans="1:29">
      <c r="A227" s="143" t="s">
        <v>311</v>
      </c>
      <c r="B227" s="145" t="s">
        <v>90</v>
      </c>
      <c r="C227" s="144">
        <v>56605.304210000002</v>
      </c>
      <c r="D227" s="143">
        <v>2.9999999999999997E-4</v>
      </c>
      <c r="E227" s="29">
        <f t="shared" si="46"/>
        <v>32472.213366626635</v>
      </c>
      <c r="F227" s="15">
        <f t="shared" si="50"/>
        <v>32472</v>
      </c>
      <c r="G227" s="29">
        <f t="shared" si="45"/>
        <v>9.8745200004486833E-2</v>
      </c>
      <c r="H227" s="29"/>
      <c r="I227" s="29"/>
      <c r="J227" s="29"/>
      <c r="K227" s="29">
        <f t="shared" si="42"/>
        <v>9.8745200004486833E-2</v>
      </c>
      <c r="L227" s="29"/>
      <c r="M227" s="29"/>
      <c r="N227" s="29"/>
      <c r="O227" s="29">
        <f t="shared" si="47"/>
        <v>-0.13405574144562102</v>
      </c>
      <c r="P227" s="30">
        <f t="shared" si="48"/>
        <v>41586.804210000002</v>
      </c>
      <c r="Q227" s="29">
        <f t="shared" si="49"/>
        <v>5.4196278340056546E-2</v>
      </c>
      <c r="R227" s="4"/>
      <c r="S227" s="32">
        <v>1</v>
      </c>
      <c r="T227" s="29">
        <f t="shared" si="43"/>
        <v>5.4196278340056546E-2</v>
      </c>
      <c r="V227" s="29">
        <f t="shared" si="44"/>
        <v>9.8745200004486833E-2</v>
      </c>
    </row>
    <row r="228" spans="1:29">
      <c r="A228" s="143" t="s">
        <v>311</v>
      </c>
      <c r="B228" s="145" t="s">
        <v>89</v>
      </c>
      <c r="C228" s="144">
        <v>56616.176760000002</v>
      </c>
      <c r="D228" s="143">
        <v>4.0000000000000002E-4</v>
      </c>
      <c r="E228" s="29">
        <f t="shared" si="46"/>
        <v>32495.706552283638</v>
      </c>
      <c r="F228" s="15">
        <f t="shared" si="50"/>
        <v>32495.5</v>
      </c>
      <c r="G228" s="29">
        <f t="shared" si="45"/>
        <v>9.5591550001699943E-2</v>
      </c>
      <c r="H228" s="29"/>
      <c r="I228" s="29"/>
      <c r="J228" s="29"/>
      <c r="K228" s="29">
        <f t="shared" si="42"/>
        <v>9.5591550001699943E-2</v>
      </c>
      <c r="L228" s="29"/>
      <c r="M228" s="29"/>
      <c r="N228" s="29"/>
      <c r="O228" s="29">
        <f t="shared" si="47"/>
        <v>-0.13420156541976569</v>
      </c>
      <c r="P228" s="30">
        <f t="shared" si="48"/>
        <v>41597.676760000002</v>
      </c>
      <c r="Q228" s="29">
        <f t="shared" si="49"/>
        <v>5.2804875895103028E-2</v>
      </c>
      <c r="R228" s="4"/>
      <c r="S228" s="32">
        <v>1</v>
      </c>
      <c r="T228" s="29">
        <f t="shared" si="43"/>
        <v>5.2804875895103028E-2</v>
      </c>
      <c r="V228" s="29">
        <f t="shared" si="44"/>
        <v>9.5591550001699943E-2</v>
      </c>
      <c r="X228" s="17"/>
      <c r="Y228" s="16"/>
    </row>
    <row r="229" spans="1:29">
      <c r="A229" s="143" t="s">
        <v>311</v>
      </c>
      <c r="B229" s="145" t="s">
        <v>89</v>
      </c>
      <c r="C229" s="144">
        <v>56616.177580000003</v>
      </c>
      <c r="D229" s="143">
        <v>2.0000000000000001E-4</v>
      </c>
      <c r="E229" s="29">
        <f t="shared" si="46"/>
        <v>32495.708324123021</v>
      </c>
      <c r="F229" s="15">
        <f t="shared" si="50"/>
        <v>32495.5</v>
      </c>
      <c r="G229" s="29">
        <f t="shared" si="45"/>
        <v>9.6411550002812874E-2</v>
      </c>
      <c r="H229" s="29"/>
      <c r="I229" s="29"/>
      <c r="J229" s="29"/>
      <c r="K229" s="29">
        <f t="shared" si="42"/>
        <v>9.6411550002812874E-2</v>
      </c>
      <c r="L229" s="29"/>
      <c r="M229" s="29"/>
      <c r="N229" s="29"/>
      <c r="O229" s="29">
        <f t="shared" si="47"/>
        <v>-0.13420156541976569</v>
      </c>
      <c r="P229" s="30">
        <f t="shared" si="48"/>
        <v>41597.677580000003</v>
      </c>
      <c r="Q229" s="29">
        <f t="shared" si="49"/>
        <v>5.318240900490754E-2</v>
      </c>
      <c r="R229" s="4"/>
      <c r="S229" s="32">
        <v>1</v>
      </c>
      <c r="T229" s="29">
        <f t="shared" si="43"/>
        <v>5.318240900490754E-2</v>
      </c>
      <c r="V229" s="29">
        <f t="shared" si="44"/>
        <v>9.6411550002812874E-2</v>
      </c>
      <c r="X229" s="17"/>
      <c r="Y229" s="16"/>
    </row>
    <row r="230" spans="1:29">
      <c r="A230" s="31" t="s">
        <v>298</v>
      </c>
      <c r="B230" s="120" t="s">
        <v>89</v>
      </c>
      <c r="C230" s="22">
        <v>51336.2</v>
      </c>
      <c r="D230" s="31" t="s">
        <v>80</v>
      </c>
      <c r="E230" s="29">
        <f t="shared" si="46"/>
        <v>21086.839792660219</v>
      </c>
      <c r="F230" s="15">
        <f t="shared" si="50"/>
        <v>21087</v>
      </c>
      <c r="G230" s="29">
        <f t="shared" si="45"/>
        <v>-7.4143300000287127E-2</v>
      </c>
      <c r="H230" s="29"/>
      <c r="I230" s="29">
        <f t="shared" ref="I230:I235" si="51">G230</f>
        <v>-7.4143300000287127E-2</v>
      </c>
      <c r="J230" s="29"/>
      <c r="L230" s="29"/>
      <c r="M230" s="29"/>
      <c r="N230" s="29"/>
      <c r="O230" s="29">
        <f t="shared" si="47"/>
        <v>-6.9708337585531258E-2</v>
      </c>
      <c r="P230" s="30">
        <f t="shared" si="48"/>
        <v>36317.699999999997</v>
      </c>
      <c r="Q230" s="29">
        <f t="shared" si="49"/>
        <v>1.9668891620297209E-5</v>
      </c>
      <c r="R230" s="4"/>
      <c r="S230" s="32">
        <v>1</v>
      </c>
      <c r="T230" s="29">
        <f t="shared" si="43"/>
        <v>1.9668891620297209E-5</v>
      </c>
      <c r="U230" s="29"/>
      <c r="V230" s="29">
        <f t="shared" si="44"/>
        <v>-7.4143300000287127E-2</v>
      </c>
      <c r="X230" s="17">
        <v>9993</v>
      </c>
      <c r="Y230" s="16">
        <v>-2.5000000000000001E-3</v>
      </c>
      <c r="Z230" t="s">
        <v>265</v>
      </c>
      <c r="AB230" t="s">
        <v>266</v>
      </c>
    </row>
    <row r="231" spans="1:29">
      <c r="A231" s="31" t="s">
        <v>305</v>
      </c>
      <c r="B231" s="120" t="s">
        <v>89</v>
      </c>
      <c r="C231" s="22">
        <v>55483.267999999996</v>
      </c>
      <c r="D231" s="31" t="s">
        <v>74</v>
      </c>
      <c r="E231" s="29">
        <f t="shared" si="46"/>
        <v>30047.740267361914</v>
      </c>
      <c r="F231" s="15">
        <f t="shared" si="50"/>
        <v>30047.5</v>
      </c>
      <c r="G231" s="29">
        <f t="shared" si="45"/>
        <v>0.11119474999577506</v>
      </c>
      <c r="H231" s="29"/>
      <c r="I231" s="29">
        <f t="shared" si="51"/>
        <v>0.11119474999577506</v>
      </c>
      <c r="J231" s="29"/>
      <c r="L231" s="29"/>
      <c r="M231" s="29"/>
      <c r="N231" s="29"/>
      <c r="O231" s="29">
        <f t="shared" si="47"/>
        <v>-0.11929891607625669</v>
      </c>
      <c r="P231" s="30">
        <f t="shared" si="48"/>
        <v>40464.767999999996</v>
      </c>
      <c r="Q231" s="29">
        <f t="shared" si="49"/>
        <v>5.3127330099325284E-2</v>
      </c>
      <c r="R231" s="4"/>
      <c r="S231" s="32">
        <v>1</v>
      </c>
      <c r="T231" s="29">
        <f t="shared" si="43"/>
        <v>5.3127330099325284E-2</v>
      </c>
      <c r="V231" s="29">
        <f t="shared" si="44"/>
        <v>0.11119474999577506</v>
      </c>
      <c r="Z231" t="s">
        <v>282</v>
      </c>
      <c r="AB231" t="s">
        <v>283</v>
      </c>
    </row>
    <row r="232" spans="1:29">
      <c r="A232" s="31" t="s">
        <v>305</v>
      </c>
      <c r="B232" s="120" t="s">
        <v>89</v>
      </c>
      <c r="C232" s="22">
        <v>55483.267999999996</v>
      </c>
      <c r="D232" s="31" t="s">
        <v>168</v>
      </c>
      <c r="E232" s="29">
        <f t="shared" si="46"/>
        <v>30047.740267361914</v>
      </c>
      <c r="F232" s="15">
        <f t="shared" si="50"/>
        <v>30047.5</v>
      </c>
      <c r="G232" s="29">
        <f t="shared" si="45"/>
        <v>0.11119474999577506</v>
      </c>
      <c r="H232" s="29"/>
      <c r="I232" s="29">
        <f t="shared" si="51"/>
        <v>0.11119474999577506</v>
      </c>
      <c r="J232" s="29"/>
      <c r="L232" s="29"/>
      <c r="M232" s="29"/>
      <c r="N232" s="29"/>
      <c r="O232" s="29">
        <f t="shared" si="47"/>
        <v>-0.11929891607625669</v>
      </c>
      <c r="P232" s="30">
        <f t="shared" si="48"/>
        <v>40464.767999999996</v>
      </c>
      <c r="Q232" s="29">
        <f t="shared" si="49"/>
        <v>5.3127330099325284E-2</v>
      </c>
      <c r="R232" s="4"/>
      <c r="S232" s="32">
        <v>1</v>
      </c>
      <c r="T232" s="29">
        <f t="shared" si="43"/>
        <v>5.3127330099325284E-2</v>
      </c>
      <c r="V232" s="29">
        <f t="shared" si="44"/>
        <v>0.11119474999577506</v>
      </c>
      <c r="Z232" t="s">
        <v>282</v>
      </c>
      <c r="AB232" t="s">
        <v>283</v>
      </c>
    </row>
    <row r="233" spans="1:29">
      <c r="A233" t="s">
        <v>291</v>
      </c>
      <c r="B233" s="16" t="s">
        <v>89</v>
      </c>
      <c r="C233" s="24">
        <v>44885.349000000002</v>
      </c>
      <c r="D233" t="s">
        <v>246</v>
      </c>
      <c r="E233" s="29">
        <f t="shared" si="46"/>
        <v>7147.9717084788426</v>
      </c>
      <c r="F233" s="15">
        <f t="shared" si="50"/>
        <v>7148</v>
      </c>
      <c r="G233" s="29">
        <f t="shared" si="45"/>
        <v>-1.3093199995637406E-2</v>
      </c>
      <c r="H233" s="29"/>
      <c r="I233" s="29">
        <f t="shared" si="51"/>
        <v>-1.3093199995637406E-2</v>
      </c>
      <c r="J233" s="29"/>
      <c r="L233" s="29"/>
      <c r="M233" s="29"/>
      <c r="N233" s="29"/>
      <c r="O233" s="29">
        <f t="shared" si="47"/>
        <v>-8.046476153779859E-3</v>
      </c>
      <c r="P233" s="30">
        <f t="shared" si="48"/>
        <v>29866.849000000002</v>
      </c>
      <c r="Q233" s="29">
        <f t="shared" si="49"/>
        <v>2.5469421535973397E-5</v>
      </c>
      <c r="R233" s="4"/>
      <c r="S233" s="32">
        <v>0.1</v>
      </c>
      <c r="T233" s="29">
        <f t="shared" si="43"/>
        <v>2.54694215359734E-6</v>
      </c>
      <c r="X233" s="17">
        <v>-3946</v>
      </c>
      <c r="Y233" s="16">
        <v>-1.11E-2</v>
      </c>
      <c r="Z233" t="s">
        <v>255</v>
      </c>
      <c r="AB233" t="s">
        <v>252</v>
      </c>
    </row>
    <row r="234" spans="1:29">
      <c r="A234" t="s">
        <v>291</v>
      </c>
      <c r="B234" s="16" t="s">
        <v>89</v>
      </c>
      <c r="C234" s="24">
        <v>44929.309000000001</v>
      </c>
      <c r="D234" t="s">
        <v>246</v>
      </c>
      <c r="E234" s="29">
        <f t="shared" si="46"/>
        <v>7242.9595854241634</v>
      </c>
      <c r="F234" s="15">
        <f t="shared" si="50"/>
        <v>7243</v>
      </c>
      <c r="G234" s="29">
        <f t="shared" si="45"/>
        <v>-1.8703699999605305E-2</v>
      </c>
      <c r="H234" s="29"/>
      <c r="I234" s="29">
        <f t="shared" si="51"/>
        <v>-1.8703699999605305E-2</v>
      </c>
      <c r="J234" s="29"/>
      <c r="K234" s="29"/>
      <c r="L234" s="29"/>
      <c r="M234" s="29"/>
      <c r="N234" s="29"/>
      <c r="O234" s="29">
        <f t="shared" si="47"/>
        <v>-8.4029387891002769E-3</v>
      </c>
      <c r="P234" s="30">
        <f t="shared" si="48"/>
        <v>29910.809000000001</v>
      </c>
      <c r="Q234" s="29">
        <f t="shared" si="49"/>
        <v>1.0610568151584502E-4</v>
      </c>
      <c r="R234" s="4"/>
      <c r="S234" s="32">
        <v>1</v>
      </c>
      <c r="T234" s="29">
        <f t="shared" si="43"/>
        <v>1.0610568151584502E-4</v>
      </c>
      <c r="U234" s="29"/>
      <c r="V234" s="29">
        <f>G234+R234</f>
        <v>-1.8703699999605305E-2</v>
      </c>
      <c r="X234" s="17">
        <v>-3851</v>
      </c>
      <c r="Y234" s="16">
        <v>-1.6199999999999999E-2</v>
      </c>
      <c r="Z234" t="s">
        <v>255</v>
      </c>
      <c r="AB234" t="s">
        <v>252</v>
      </c>
    </row>
    <row r="235" spans="1:29">
      <c r="A235" t="s">
        <v>288</v>
      </c>
      <c r="B235" s="16" t="s">
        <v>89</v>
      </c>
      <c r="C235" s="24">
        <v>43094.347999999998</v>
      </c>
      <c r="D235" t="s">
        <v>246</v>
      </c>
      <c r="E235" s="29">
        <f t="shared" si="46"/>
        <v>3278.0130506774144</v>
      </c>
      <c r="F235" s="15">
        <f t="shared" si="50"/>
        <v>3278</v>
      </c>
      <c r="G235" s="29">
        <f t="shared" si="45"/>
        <v>6.0397999986889772E-3</v>
      </c>
      <c r="H235" s="29"/>
      <c r="I235" s="29">
        <f t="shared" si="51"/>
        <v>6.0397999986889772E-3</v>
      </c>
      <c r="J235" s="29"/>
      <c r="K235" s="29"/>
      <c r="L235" s="29"/>
      <c r="M235" s="29"/>
      <c r="N235" s="29"/>
      <c r="O235" s="29">
        <f t="shared" si="47"/>
        <v>5.7304519078172494E-3</v>
      </c>
      <c r="P235" s="30">
        <f t="shared" si="48"/>
        <v>28075.847999999998</v>
      </c>
      <c r="Q235" s="29">
        <f t="shared" si="49"/>
        <v>9.5696241325982734E-8</v>
      </c>
      <c r="R235" s="4"/>
      <c r="S235" s="32"/>
      <c r="T235" s="29"/>
      <c r="X235" s="17">
        <v>-7816</v>
      </c>
      <c r="Y235" s="16">
        <v>-1.1299999999999999E-2</v>
      </c>
      <c r="Z235" t="s">
        <v>67</v>
      </c>
      <c r="AC235" t="s">
        <v>248</v>
      </c>
    </row>
    <row r="236" spans="1:29">
      <c r="A236" t="s">
        <v>290</v>
      </c>
      <c r="B236" s="16" t="s">
        <v>89</v>
      </c>
      <c r="C236" s="24">
        <v>44881.648300000001</v>
      </c>
      <c r="D236" t="s">
        <v>74</v>
      </c>
      <c r="E236" s="29">
        <f t="shared" si="46"/>
        <v>7139.9753109308058</v>
      </c>
      <c r="F236" s="15">
        <f t="shared" si="50"/>
        <v>7140</v>
      </c>
      <c r="G236" s="29">
        <f t="shared" si="45"/>
        <v>-1.1425999997300096E-2</v>
      </c>
      <c r="H236" s="29"/>
      <c r="I236" s="29"/>
      <c r="J236" s="29">
        <f t="shared" ref="J236:J241" si="52">G236</f>
        <v>-1.1425999997300096E-2</v>
      </c>
      <c r="K236" s="29"/>
      <c r="L236" s="29"/>
      <c r="M236" s="29"/>
      <c r="N236" s="29"/>
      <c r="O236" s="29">
        <f t="shared" si="47"/>
        <v>-8.016498212901766E-3</v>
      </c>
      <c r="P236" s="30">
        <f t="shared" si="48"/>
        <v>29863.148300000001</v>
      </c>
      <c r="Q236" s="29">
        <f t="shared" si="49"/>
        <v>1.1624702417815396E-5</v>
      </c>
      <c r="R236" s="4"/>
      <c r="S236" s="32">
        <v>1</v>
      </c>
      <c r="T236" s="29">
        <f t="shared" ref="T236:T258" si="53">+S236*Q236</f>
        <v>1.1624702417815396E-5</v>
      </c>
      <c r="U236" s="29"/>
      <c r="V236" s="29">
        <f t="shared" ref="V236:V258" si="54">G236+R236</f>
        <v>-1.1425999997300096E-2</v>
      </c>
      <c r="X236" s="17">
        <v>-3954</v>
      </c>
      <c r="Y236" s="16">
        <v>-9.4999999999999998E-3</v>
      </c>
      <c r="Z236" t="s">
        <v>253</v>
      </c>
      <c r="AC236" t="s">
        <v>254</v>
      </c>
    </row>
    <row r="237" spans="1:29">
      <c r="A237" t="s">
        <v>290</v>
      </c>
      <c r="B237" s="16" t="s">
        <v>89</v>
      </c>
      <c r="C237" s="24">
        <v>44886.7382</v>
      </c>
      <c r="D237" t="s">
        <v>74</v>
      </c>
      <c r="E237" s="29">
        <f t="shared" si="46"/>
        <v>7150.9734636802123</v>
      </c>
      <c r="F237" s="15">
        <f t="shared" si="50"/>
        <v>7151</v>
      </c>
      <c r="G237" s="29">
        <f t="shared" si="45"/>
        <v>-1.2280899994948413E-2</v>
      </c>
      <c r="H237" s="29"/>
      <c r="I237" s="29"/>
      <c r="J237" s="29">
        <f t="shared" si="52"/>
        <v>-1.2280899994948413E-2</v>
      </c>
      <c r="K237" s="29"/>
      <c r="L237" s="29"/>
      <c r="M237" s="29"/>
      <c r="N237" s="29"/>
      <c r="O237" s="29">
        <f t="shared" si="47"/>
        <v>-8.0577194821593711E-3</v>
      </c>
      <c r="P237" s="30">
        <f t="shared" si="48"/>
        <v>29868.2382</v>
      </c>
      <c r="Q237" s="29">
        <f t="shared" si="49"/>
        <v>1.7835253643601115E-5</v>
      </c>
      <c r="R237" s="4"/>
      <c r="S237" s="32">
        <v>1</v>
      </c>
      <c r="T237" s="29">
        <f t="shared" si="53"/>
        <v>1.7835253643601115E-5</v>
      </c>
      <c r="U237" s="29"/>
      <c r="V237" s="29">
        <f t="shared" si="54"/>
        <v>-1.2280899994948413E-2</v>
      </c>
      <c r="X237" s="17">
        <v>-3943</v>
      </c>
      <c r="Y237" s="16">
        <v>-1.03E-2</v>
      </c>
      <c r="Z237" t="s">
        <v>253</v>
      </c>
      <c r="AC237" t="s">
        <v>254</v>
      </c>
    </row>
    <row r="238" spans="1:29">
      <c r="A238" t="s">
        <v>290</v>
      </c>
      <c r="B238" s="16" t="s">
        <v>89</v>
      </c>
      <c r="C238" s="24">
        <v>44898.7716</v>
      </c>
      <c r="D238" t="s">
        <v>74</v>
      </c>
      <c r="E238" s="29">
        <f t="shared" si="46"/>
        <v>7176.9749904871705</v>
      </c>
      <c r="F238" s="15">
        <f t="shared" si="50"/>
        <v>7177</v>
      </c>
      <c r="G238" s="29">
        <f t="shared" si="45"/>
        <v>-1.1574299998756032E-2</v>
      </c>
      <c r="H238" s="29"/>
      <c r="I238" s="29"/>
      <c r="J238" s="29">
        <f t="shared" si="52"/>
        <v>-1.1574299998756032E-2</v>
      </c>
      <c r="K238" s="29"/>
      <c r="L238" s="29"/>
      <c r="M238" s="29"/>
      <c r="N238" s="29"/>
      <c r="O238" s="29">
        <f t="shared" si="47"/>
        <v>-8.155198231596085E-3</v>
      </c>
      <c r="P238" s="30">
        <f t="shared" si="48"/>
        <v>29880.2716</v>
      </c>
      <c r="Q238" s="29">
        <f t="shared" si="49"/>
        <v>1.1690256894196276E-5</v>
      </c>
      <c r="R238" s="4"/>
      <c r="S238" s="32">
        <v>1</v>
      </c>
      <c r="T238" s="29">
        <f t="shared" si="53"/>
        <v>1.1690256894196276E-5</v>
      </c>
      <c r="U238" s="29"/>
      <c r="V238" s="29">
        <f t="shared" si="54"/>
        <v>-1.1574299998756032E-2</v>
      </c>
      <c r="X238" s="17">
        <v>-3917</v>
      </c>
      <c r="Y238" s="16">
        <v>-9.4000000000000004E-3</v>
      </c>
      <c r="Z238" t="s">
        <v>253</v>
      </c>
      <c r="AC238" t="s">
        <v>254</v>
      </c>
    </row>
    <row r="239" spans="1:29">
      <c r="A239" t="s">
        <v>290</v>
      </c>
      <c r="B239" s="16" t="s">
        <v>89</v>
      </c>
      <c r="C239" s="24">
        <v>44945.513599999998</v>
      </c>
      <c r="D239" t="s">
        <v>74</v>
      </c>
      <c r="E239" s="29">
        <f t="shared" si="46"/>
        <v>7277.974156642269</v>
      </c>
      <c r="F239" s="15">
        <f t="shared" si="50"/>
        <v>7278</v>
      </c>
      <c r="G239" s="29">
        <f t="shared" si="45"/>
        <v>-1.1960199997702148E-2</v>
      </c>
      <c r="H239" s="29"/>
      <c r="I239" s="29"/>
      <c r="J239" s="29">
        <f t="shared" si="52"/>
        <v>-1.1960199997702148E-2</v>
      </c>
      <c r="K239" s="29"/>
      <c r="L239" s="29"/>
      <c r="M239" s="29"/>
      <c r="N239" s="29"/>
      <c r="O239" s="29">
        <f t="shared" si="47"/>
        <v>-8.5344878103540932E-3</v>
      </c>
      <c r="P239" s="30">
        <f t="shared" si="48"/>
        <v>29927.013599999998</v>
      </c>
      <c r="Q239" s="29">
        <f t="shared" si="49"/>
        <v>1.1735503990544994E-5</v>
      </c>
      <c r="R239" s="4"/>
      <c r="S239" s="32">
        <v>1</v>
      </c>
      <c r="T239" s="29">
        <f t="shared" si="53"/>
        <v>1.1735503990544994E-5</v>
      </c>
      <c r="U239" s="29"/>
      <c r="V239" s="29">
        <f t="shared" si="54"/>
        <v>-1.1960199997702148E-2</v>
      </c>
      <c r="X239" s="17">
        <v>-3816</v>
      </c>
      <c r="Y239" s="16">
        <v>-9.2999999999999992E-3</v>
      </c>
      <c r="Z239" t="s">
        <v>253</v>
      </c>
      <c r="AC239" t="s">
        <v>254</v>
      </c>
    </row>
    <row r="240" spans="1:29">
      <c r="A240" s="31" t="s">
        <v>295</v>
      </c>
      <c r="B240" s="120" t="s">
        <v>90</v>
      </c>
      <c r="C240" s="22">
        <v>46760.357100000001</v>
      </c>
      <c r="D240" s="31" t="s">
        <v>74</v>
      </c>
      <c r="E240" s="29">
        <f t="shared" si="46"/>
        <v>11199.451205164096</v>
      </c>
      <c r="F240" s="15">
        <f t="shared" si="50"/>
        <v>11199.5</v>
      </c>
      <c r="G240" s="29">
        <f t="shared" si="45"/>
        <v>-2.2582049998163711E-2</v>
      </c>
      <c r="H240" s="29"/>
      <c r="I240" s="29"/>
      <c r="J240" s="29">
        <f t="shared" si="52"/>
        <v>-2.2582049998163711E-2</v>
      </c>
      <c r="K240" s="29"/>
      <c r="L240" s="29"/>
      <c r="M240" s="29"/>
      <c r="N240" s="29"/>
      <c r="O240" s="29">
        <f t="shared" si="47"/>
        <v>-2.4026137236291229E-2</v>
      </c>
      <c r="P240" s="30">
        <f t="shared" si="48"/>
        <v>31741.857100000001</v>
      </c>
      <c r="Q240" s="29">
        <f t="shared" si="49"/>
        <v>2.0853879513227623E-6</v>
      </c>
      <c r="R240" s="4"/>
      <c r="S240" s="32">
        <v>1</v>
      </c>
      <c r="T240" s="29">
        <f t="shared" si="53"/>
        <v>2.0853879513227623E-6</v>
      </c>
      <c r="U240" s="29"/>
      <c r="V240" s="29">
        <f t="shared" si="54"/>
        <v>-2.2582049998163711E-2</v>
      </c>
      <c r="X240" s="17">
        <v>105</v>
      </c>
      <c r="Y240" s="16">
        <v>-2.9999999999999997E-4</v>
      </c>
      <c r="Z240" t="s">
        <v>262</v>
      </c>
      <c r="AC240" t="s">
        <v>260</v>
      </c>
    </row>
    <row r="241" spans="1:29">
      <c r="A241" s="31" t="s">
        <v>295</v>
      </c>
      <c r="B241" s="120" t="s">
        <v>90</v>
      </c>
      <c r="C241" s="22">
        <v>46760.357400000001</v>
      </c>
      <c r="D241" s="31" t="s">
        <v>59</v>
      </c>
      <c r="E241" s="29">
        <f t="shared" si="46"/>
        <v>11199.451853398015</v>
      </c>
      <c r="F241" s="15">
        <f t="shared" si="50"/>
        <v>11199.5</v>
      </c>
      <c r="G241" s="29">
        <f t="shared" si="45"/>
        <v>-2.2282049998466391E-2</v>
      </c>
      <c r="H241" s="29"/>
      <c r="I241" s="29"/>
      <c r="J241" s="29">
        <f t="shared" si="52"/>
        <v>-2.2282049998466391E-2</v>
      </c>
      <c r="K241" s="29"/>
      <c r="L241" s="29"/>
      <c r="M241" s="29"/>
      <c r="N241" s="29"/>
      <c r="O241" s="29">
        <f t="shared" si="47"/>
        <v>-2.4026137236291229E-2</v>
      </c>
      <c r="P241" s="30">
        <f t="shared" si="48"/>
        <v>31741.857400000001</v>
      </c>
      <c r="Q241" s="29">
        <f t="shared" si="49"/>
        <v>3.0418402931434732E-6</v>
      </c>
      <c r="R241" s="4"/>
      <c r="S241" s="32">
        <v>1</v>
      </c>
      <c r="T241" s="29">
        <f t="shared" si="53"/>
        <v>3.0418402931434732E-6</v>
      </c>
      <c r="U241" s="29"/>
      <c r="V241" s="29">
        <f t="shared" si="54"/>
        <v>-2.2282049998466391E-2</v>
      </c>
      <c r="X241" s="17">
        <v>105</v>
      </c>
      <c r="Y241" s="16">
        <v>0</v>
      </c>
      <c r="Z241" t="s">
        <v>262</v>
      </c>
      <c r="AC241" t="s">
        <v>260</v>
      </c>
    </row>
    <row r="242" spans="1:29">
      <c r="A242" s="101" t="s">
        <v>831</v>
      </c>
      <c r="B242" s="161" t="s">
        <v>89</v>
      </c>
      <c r="C242" s="46">
        <v>55194.951000000001</v>
      </c>
      <c r="D242" s="46" t="s">
        <v>246</v>
      </c>
      <c r="E242" s="29">
        <f t="shared" si="46"/>
        <v>29424.750737852264</v>
      </c>
      <c r="F242" s="15">
        <f t="shared" si="50"/>
        <v>29425</v>
      </c>
      <c r="G242" s="29">
        <f t="shared" ref="G242:G258" si="55">C242-(C$7+F242*C$8)</f>
        <v>-0.11535749999893596</v>
      </c>
      <c r="H242" s="29"/>
      <c r="I242" s="29">
        <f>G242</f>
        <v>-0.11535749999893596</v>
      </c>
      <c r="L242" s="29"/>
      <c r="M242" s="29"/>
      <c r="N242" s="29"/>
      <c r="O242" s="29">
        <f t="shared" si="47"/>
        <v>-0.11560203820536184</v>
      </c>
      <c r="P242" s="30">
        <f t="shared" si="48"/>
        <v>40176.451000000001</v>
      </c>
      <c r="Q242" s="29">
        <f t="shared" si="49"/>
        <v>5.9798934401985747E-8</v>
      </c>
      <c r="S242" s="32">
        <v>1</v>
      </c>
      <c r="T242" s="29">
        <f t="shared" si="53"/>
        <v>5.9798934401985747E-8</v>
      </c>
      <c r="V242" s="29">
        <f t="shared" si="54"/>
        <v>-0.11535749999893596</v>
      </c>
    </row>
    <row r="243" spans="1:29">
      <c r="A243" s="162" t="s">
        <v>910</v>
      </c>
      <c r="B243" s="163" t="s">
        <v>90</v>
      </c>
      <c r="C243" s="164">
        <v>57386.034899999853</v>
      </c>
      <c r="D243" s="165"/>
      <c r="E243" s="29">
        <f t="shared" si="46"/>
        <v>34159.200416425156</v>
      </c>
      <c r="F243" s="15">
        <f t="shared" si="50"/>
        <v>34159</v>
      </c>
      <c r="G243" s="29">
        <f t="shared" si="55"/>
        <v>9.2751899857830722E-2</v>
      </c>
      <c r="H243" s="29"/>
      <c r="I243" s="29"/>
      <c r="J243" s="29"/>
      <c r="K243" s="29">
        <f t="shared" ref="K243:K258" si="56">G243</f>
        <v>9.2751899857830722E-2</v>
      </c>
      <c r="L243" s="29"/>
      <c r="M243" s="29"/>
      <c r="N243" s="29"/>
      <c r="O243" s="29">
        <f t="shared" si="47"/>
        <v>-0.14466015221612294</v>
      </c>
      <c r="P243" s="30">
        <f t="shared" si="48"/>
        <v>42367.534899999853</v>
      </c>
      <c r="Q243" s="29">
        <f t="shared" si="49"/>
        <v>5.6364482469965685E-2</v>
      </c>
      <c r="R243" s="4"/>
      <c r="S243" s="32">
        <v>1</v>
      </c>
      <c r="T243" s="29">
        <f t="shared" si="53"/>
        <v>5.6364482469965685E-2</v>
      </c>
      <c r="V243" s="29">
        <f t="shared" si="54"/>
        <v>9.2751899857830722E-2</v>
      </c>
    </row>
    <row r="244" spans="1:29">
      <c r="A244" s="166" t="s">
        <v>5</v>
      </c>
      <c r="B244" s="167" t="s">
        <v>89</v>
      </c>
      <c r="C244" s="168">
        <v>57254.3652</v>
      </c>
      <c r="D244" s="168">
        <v>2.0000000000000001E-4</v>
      </c>
      <c r="E244" s="29">
        <f t="shared" si="46"/>
        <v>33874.691197566797</v>
      </c>
      <c r="F244" s="15">
        <f t="shared" si="50"/>
        <v>33874.5</v>
      </c>
      <c r="G244" s="29">
        <f t="shared" si="55"/>
        <v>8.8485450003645383E-2</v>
      </c>
      <c r="H244" s="29"/>
      <c r="I244" s="29"/>
      <c r="J244" s="29"/>
      <c r="K244" s="29">
        <f t="shared" si="56"/>
        <v>8.8485450003645383E-2</v>
      </c>
      <c r="L244" s="29"/>
      <c r="M244" s="29"/>
      <c r="N244" s="29"/>
      <c r="O244" s="29">
        <f t="shared" si="47"/>
        <v>-0.14285244457551549</v>
      </c>
      <c r="P244" s="30">
        <f t="shared" si="48"/>
        <v>42235.8652</v>
      </c>
      <c r="Q244" s="29">
        <f t="shared" si="49"/>
        <v>5.351722146831895E-2</v>
      </c>
      <c r="R244" s="4"/>
      <c r="S244" s="32">
        <v>1</v>
      </c>
      <c r="T244" s="29">
        <f t="shared" si="53"/>
        <v>5.351722146831895E-2</v>
      </c>
      <c r="V244" s="29">
        <f t="shared" si="54"/>
        <v>8.8485450003645383E-2</v>
      </c>
    </row>
    <row r="245" spans="1:29">
      <c r="A245" s="166" t="s">
        <v>5</v>
      </c>
      <c r="B245" s="167" t="s">
        <v>90</v>
      </c>
      <c r="C245" s="168">
        <v>57244.417600000001</v>
      </c>
      <c r="D245" s="168">
        <v>2.9999999999999997E-4</v>
      </c>
      <c r="E245" s="29">
        <f t="shared" si="46"/>
        <v>33853.19662512136</v>
      </c>
      <c r="F245" s="15">
        <f t="shared" si="50"/>
        <v>33853</v>
      </c>
      <c r="G245" s="29">
        <f t="shared" si="55"/>
        <v>9.0997300001617987E-2</v>
      </c>
      <c r="H245" s="29"/>
      <c r="I245" s="29"/>
      <c r="J245" s="29"/>
      <c r="K245" s="29">
        <f t="shared" si="56"/>
        <v>9.0997300001617987E-2</v>
      </c>
      <c r="L245" s="29"/>
      <c r="M245" s="29"/>
      <c r="N245" s="29"/>
      <c r="O245" s="29">
        <f t="shared" si="47"/>
        <v>-0.14271615307204455</v>
      </c>
      <c r="P245" s="30">
        <f t="shared" si="48"/>
        <v>42225.917600000001</v>
      </c>
      <c r="Q245" s="29">
        <f t="shared" si="49"/>
        <v>5.4621978147615061E-2</v>
      </c>
      <c r="R245" s="4"/>
      <c r="S245" s="32">
        <v>1</v>
      </c>
      <c r="T245" s="29">
        <f t="shared" si="53"/>
        <v>5.4621978147615061E-2</v>
      </c>
      <c r="V245" s="29">
        <f t="shared" si="54"/>
        <v>9.0997300001617987E-2</v>
      </c>
    </row>
    <row r="246" spans="1:29">
      <c r="A246" s="166" t="s">
        <v>5</v>
      </c>
      <c r="B246" s="167" t="s">
        <v>90</v>
      </c>
      <c r="C246" s="168">
        <v>57251.359499999999</v>
      </c>
      <c r="D246" s="168">
        <v>2.9999999999999997E-4</v>
      </c>
      <c r="E246" s="29">
        <f t="shared" si="46"/>
        <v>33868.196541931335</v>
      </c>
      <c r="F246" s="15">
        <f t="shared" si="50"/>
        <v>33868</v>
      </c>
      <c r="G246" s="29">
        <f t="shared" si="55"/>
        <v>9.0958799999498297E-2</v>
      </c>
      <c r="H246" s="29"/>
      <c r="I246" s="29"/>
      <c r="J246" s="29"/>
      <c r="K246" s="29">
        <f t="shared" si="56"/>
        <v>9.0958799999498297E-2</v>
      </c>
      <c r="L246" s="29"/>
      <c r="M246" s="29"/>
      <c r="N246" s="29"/>
      <c r="O246" s="29">
        <f t="shared" si="47"/>
        <v>-0.14281123543859101</v>
      </c>
      <c r="P246" s="30">
        <f t="shared" si="48"/>
        <v>42232.859499999999</v>
      </c>
      <c r="Q246" s="29">
        <f t="shared" si="49"/>
        <v>5.4648429468725529E-2</v>
      </c>
      <c r="R246" s="4"/>
      <c r="S246" s="32">
        <v>1</v>
      </c>
      <c r="T246" s="29">
        <f t="shared" si="53"/>
        <v>5.4648429468725529E-2</v>
      </c>
      <c r="V246" s="29">
        <f t="shared" si="54"/>
        <v>9.0958799999498297E-2</v>
      </c>
    </row>
    <row r="247" spans="1:29">
      <c r="A247" s="169" t="s">
        <v>6</v>
      </c>
      <c r="B247" s="167" t="s">
        <v>89</v>
      </c>
      <c r="C247" s="168">
        <v>57264.545599999998</v>
      </c>
      <c r="D247" s="168" t="s">
        <v>4</v>
      </c>
      <c r="E247" s="29">
        <f t="shared" si="46"/>
        <v>33896.68879953344</v>
      </c>
      <c r="F247" s="15">
        <f t="shared" si="50"/>
        <v>33896.5</v>
      </c>
      <c r="G247" s="29">
        <f t="shared" si="55"/>
        <v>8.7375650000467431E-2</v>
      </c>
      <c r="H247" s="29"/>
      <c r="I247" s="29"/>
      <c r="J247" s="29"/>
      <c r="K247" s="29">
        <f t="shared" si="56"/>
        <v>8.7375650000467431E-2</v>
      </c>
      <c r="L247" s="29"/>
      <c r="M247" s="29"/>
      <c r="N247" s="29"/>
      <c r="O247" s="29">
        <f t="shared" si="47"/>
        <v>-0.14299195206479121</v>
      </c>
      <c r="P247" s="30">
        <f t="shared" si="48"/>
        <v>42246.045599999998</v>
      </c>
      <c r="Q247" s="29">
        <f t="shared" si="49"/>
        <v>5.3069232081297359E-2</v>
      </c>
      <c r="R247" s="4"/>
      <c r="S247" s="32">
        <v>1</v>
      </c>
      <c r="T247" s="29">
        <f t="shared" si="53"/>
        <v>5.3069232081297359E-2</v>
      </c>
      <c r="V247" s="29">
        <f t="shared" si="54"/>
        <v>8.7375650000467431E-2</v>
      </c>
    </row>
    <row r="248" spans="1:29">
      <c r="A248" s="169" t="s">
        <v>6</v>
      </c>
      <c r="B248" s="167" t="s">
        <v>89</v>
      </c>
      <c r="C248" s="168">
        <v>57244.415800000002</v>
      </c>
      <c r="D248" s="168" t="s">
        <v>8</v>
      </c>
      <c r="E248" s="29">
        <f t="shared" si="46"/>
        <v>33853.19273571785</v>
      </c>
      <c r="F248" s="15">
        <f t="shared" si="50"/>
        <v>33853</v>
      </c>
      <c r="G248" s="29">
        <f t="shared" si="55"/>
        <v>8.9197300003434066E-2</v>
      </c>
      <c r="H248" s="29"/>
      <c r="I248" s="29"/>
      <c r="J248" s="29"/>
      <c r="K248" s="29">
        <f t="shared" si="56"/>
        <v>8.9197300003434066E-2</v>
      </c>
      <c r="L248" s="29"/>
      <c r="M248" s="29"/>
      <c r="N248" s="29"/>
      <c r="O248" s="29">
        <f t="shared" si="47"/>
        <v>-0.14271615307204455</v>
      </c>
      <c r="P248" s="30">
        <f t="shared" si="48"/>
        <v>42225.915800000002</v>
      </c>
      <c r="Q248" s="29">
        <f t="shared" si="49"/>
        <v>5.3783849717392224E-2</v>
      </c>
      <c r="R248" s="4"/>
      <c r="S248" s="32">
        <v>1</v>
      </c>
      <c r="T248" s="29">
        <f t="shared" si="53"/>
        <v>5.3783849717392224E-2</v>
      </c>
      <c r="V248" s="29">
        <f t="shared" si="54"/>
        <v>8.9197300003434066E-2</v>
      </c>
    </row>
    <row r="249" spans="1:29">
      <c r="A249" s="169" t="s">
        <v>911</v>
      </c>
      <c r="B249" s="167" t="s">
        <v>90</v>
      </c>
      <c r="C249" s="168">
        <v>57693.325819999998</v>
      </c>
      <c r="D249" s="168">
        <v>1.1E-4</v>
      </c>
      <c r="E249" s="29">
        <f t="shared" si="46"/>
        <v>34823.18840767604</v>
      </c>
      <c r="F249" s="15">
        <f t="shared" si="50"/>
        <v>34823</v>
      </c>
      <c r="G249" s="29">
        <f t="shared" si="55"/>
        <v>8.7194300002011005E-2</v>
      </c>
      <c r="H249" s="29"/>
      <c r="I249" s="29"/>
      <c r="J249" s="29"/>
      <c r="K249" s="29">
        <f t="shared" si="56"/>
        <v>8.7194300002011005E-2</v>
      </c>
      <c r="L249" s="29"/>
      <c r="M249" s="29"/>
      <c r="N249" s="29"/>
      <c r="O249" s="29">
        <f t="shared" si="47"/>
        <v>-0.148909742160315</v>
      </c>
      <c r="P249" s="30">
        <f t="shared" si="48"/>
        <v>42674.825819999998</v>
      </c>
      <c r="Q249" s="29">
        <f t="shared" si="49"/>
        <v>5.5745118725389411E-2</v>
      </c>
      <c r="R249" s="4"/>
      <c r="S249" s="32">
        <v>1</v>
      </c>
      <c r="T249" s="29">
        <f t="shared" si="53"/>
        <v>5.5745118725389411E-2</v>
      </c>
      <c r="V249" s="29">
        <f t="shared" si="54"/>
        <v>8.7194300002011005E-2</v>
      </c>
    </row>
    <row r="250" spans="1:29">
      <c r="A250" s="170" t="s">
        <v>912</v>
      </c>
      <c r="B250" s="171" t="s">
        <v>89</v>
      </c>
      <c r="C250" s="172">
        <v>56960.492859999998</v>
      </c>
      <c r="D250" s="172">
        <v>1E-4</v>
      </c>
      <c r="E250" s="29">
        <f t="shared" si="46"/>
        <v>33239.697801990034</v>
      </c>
      <c r="F250" s="15">
        <f t="shared" si="50"/>
        <v>33239.5</v>
      </c>
      <c r="G250" s="29">
        <f t="shared" si="55"/>
        <v>9.1541950001555961E-2</v>
      </c>
      <c r="H250" s="29"/>
      <c r="I250" s="29"/>
      <c r="J250" s="29"/>
      <c r="K250" s="29">
        <f t="shared" si="56"/>
        <v>9.1541950001555961E-2</v>
      </c>
      <c r="L250" s="29"/>
      <c r="M250" s="29"/>
      <c r="N250" s="29"/>
      <c r="O250" s="29">
        <f t="shared" si="47"/>
        <v>-0.13884598572754148</v>
      </c>
      <c r="P250" s="30">
        <f t="shared" si="48"/>
        <v>41941.992859999998</v>
      </c>
      <c r="Q250" s="29">
        <f t="shared" si="49"/>
        <v>5.3078600929514733E-2</v>
      </c>
      <c r="R250" s="4"/>
      <c r="S250" s="32">
        <v>1</v>
      </c>
      <c r="T250" s="29">
        <f t="shared" si="53"/>
        <v>5.3078600929514733E-2</v>
      </c>
      <c r="V250" s="29">
        <f t="shared" si="54"/>
        <v>9.1541950001555961E-2</v>
      </c>
    </row>
    <row r="251" spans="1:29">
      <c r="A251" s="170" t="s">
        <v>912</v>
      </c>
      <c r="B251" s="171" t="s">
        <v>89</v>
      </c>
      <c r="C251" s="172">
        <v>56960.49323</v>
      </c>
      <c r="D251" s="172">
        <v>2.0000000000000001E-4</v>
      </c>
      <c r="E251" s="29">
        <f t="shared" si="46"/>
        <v>33239.698601478536</v>
      </c>
      <c r="F251" s="15">
        <f t="shared" si="50"/>
        <v>33239.5</v>
      </c>
      <c r="G251" s="29">
        <f t="shared" si="55"/>
        <v>9.1911950003122911E-2</v>
      </c>
      <c r="H251" s="29"/>
      <c r="I251" s="29"/>
      <c r="J251" s="29"/>
      <c r="K251" s="29">
        <f t="shared" si="56"/>
        <v>9.1911950003122911E-2</v>
      </c>
      <c r="L251" s="29"/>
      <c r="M251" s="29"/>
      <c r="N251" s="29"/>
      <c r="O251" s="29">
        <f t="shared" si="47"/>
        <v>-0.13884598572754148</v>
      </c>
      <c r="P251" s="30">
        <f t="shared" si="48"/>
        <v>41941.99323</v>
      </c>
      <c r="Q251" s="29">
        <f t="shared" si="49"/>
        <v>5.3249224902677438E-2</v>
      </c>
      <c r="R251" s="4"/>
      <c r="S251" s="32">
        <v>1</v>
      </c>
      <c r="T251" s="29">
        <f t="shared" si="53"/>
        <v>5.3249224902677438E-2</v>
      </c>
      <c r="V251" s="29">
        <f t="shared" si="54"/>
        <v>9.1911950003122911E-2</v>
      </c>
    </row>
    <row r="252" spans="1:29">
      <c r="A252" s="170" t="s">
        <v>912</v>
      </c>
      <c r="B252" s="171" t="s">
        <v>89</v>
      </c>
      <c r="C252" s="172">
        <v>56960.493699999999</v>
      </c>
      <c r="D252" s="172">
        <v>1E-4</v>
      </c>
      <c r="E252" s="29">
        <f t="shared" si="46"/>
        <v>33239.699617045007</v>
      </c>
      <c r="F252" s="15">
        <f t="shared" si="50"/>
        <v>33239.5</v>
      </c>
      <c r="G252" s="29">
        <f t="shared" si="55"/>
        <v>9.2381950002163649E-2</v>
      </c>
      <c r="H252" s="29"/>
      <c r="I252" s="29"/>
      <c r="J252" s="29"/>
      <c r="K252" s="29">
        <f t="shared" si="56"/>
        <v>9.2381950002163649E-2</v>
      </c>
      <c r="L252" s="29"/>
      <c r="M252" s="29"/>
      <c r="N252" s="29"/>
      <c r="O252" s="29">
        <f t="shared" si="47"/>
        <v>-0.13884598572754148</v>
      </c>
      <c r="P252" s="30">
        <f t="shared" si="48"/>
        <v>41941.993699999999</v>
      </c>
      <c r="Q252" s="29">
        <f t="shared" si="49"/>
        <v>5.3466358261820647E-2</v>
      </c>
      <c r="R252" s="4"/>
      <c r="S252" s="32">
        <v>1</v>
      </c>
      <c r="T252" s="29">
        <f t="shared" si="53"/>
        <v>5.3466358261820647E-2</v>
      </c>
      <c r="V252" s="29">
        <f t="shared" si="54"/>
        <v>9.2381950002163649E-2</v>
      </c>
    </row>
    <row r="253" spans="1:29">
      <c r="A253" s="170" t="s">
        <v>912</v>
      </c>
      <c r="B253" s="171" t="s">
        <v>90</v>
      </c>
      <c r="C253" s="172">
        <v>57263.3923</v>
      </c>
      <c r="D253" s="172">
        <v>5.9999999999999995E-4</v>
      </c>
      <c r="E253" s="29">
        <f t="shared" si="46"/>
        <v>33894.196772270458</v>
      </c>
      <c r="F253" s="15">
        <f t="shared" si="50"/>
        <v>33894</v>
      </c>
      <c r="G253" s="29">
        <f t="shared" si="55"/>
        <v>9.1065400003571995E-2</v>
      </c>
      <c r="H253" s="29"/>
      <c r="I253" s="29"/>
      <c r="J253" s="29"/>
      <c r="K253" s="29">
        <f t="shared" si="56"/>
        <v>9.1065400003571995E-2</v>
      </c>
      <c r="L253" s="29"/>
      <c r="M253" s="29"/>
      <c r="N253" s="29"/>
      <c r="O253" s="29">
        <f t="shared" si="47"/>
        <v>-0.14297609657656066</v>
      </c>
      <c r="P253" s="30">
        <f t="shared" si="48"/>
        <v>42244.8923</v>
      </c>
      <c r="Q253" s="29">
        <f t="shared" si="49"/>
        <v>5.4775422121468242E-2</v>
      </c>
      <c r="R253" s="4"/>
      <c r="S253" s="32">
        <v>1</v>
      </c>
      <c r="T253" s="29">
        <f t="shared" si="53"/>
        <v>5.4775422121468242E-2</v>
      </c>
      <c r="V253" s="29">
        <f t="shared" si="54"/>
        <v>9.1065400003571995E-2</v>
      </c>
    </row>
    <row r="254" spans="1:29">
      <c r="A254" s="170" t="s">
        <v>912</v>
      </c>
      <c r="B254" s="171" t="s">
        <v>90</v>
      </c>
      <c r="C254" s="172">
        <v>57624.368829999999</v>
      </c>
      <c r="D254" s="172">
        <v>5.0000000000000001E-4</v>
      </c>
      <c r="E254" s="29">
        <f t="shared" si="46"/>
        <v>34674.187541419451</v>
      </c>
      <c r="F254" s="15">
        <f t="shared" si="50"/>
        <v>34674</v>
      </c>
      <c r="G254" s="29">
        <f t="shared" si="55"/>
        <v>8.6793400005262811E-2</v>
      </c>
      <c r="H254" s="29"/>
      <c r="I254" s="29"/>
      <c r="J254" s="29"/>
      <c r="K254" s="29">
        <f t="shared" si="56"/>
        <v>8.6793400005262811E-2</v>
      </c>
      <c r="L254" s="29"/>
      <c r="M254" s="29"/>
      <c r="N254" s="29"/>
      <c r="O254" s="29">
        <f t="shared" si="47"/>
        <v>-0.14795242265252104</v>
      </c>
      <c r="P254" s="30">
        <f t="shared" si="48"/>
        <v>42605.868829999999</v>
      </c>
      <c r="Q254" s="29">
        <f t="shared" si="49"/>
        <v>5.5105601255279704E-2</v>
      </c>
      <c r="R254" s="4"/>
      <c r="S254" s="32">
        <v>1</v>
      </c>
      <c r="T254" s="29">
        <f t="shared" si="53"/>
        <v>5.5105601255279704E-2</v>
      </c>
      <c r="V254" s="29">
        <f t="shared" si="54"/>
        <v>8.6793400005262811E-2</v>
      </c>
    </row>
    <row r="255" spans="1:29">
      <c r="A255" s="170" t="s">
        <v>912</v>
      </c>
      <c r="B255" s="171" t="s">
        <v>90</v>
      </c>
      <c r="C255" s="172">
        <v>57624.371209999998</v>
      </c>
      <c r="D255" s="172">
        <v>6.9999999999999999E-4</v>
      </c>
      <c r="E255" s="29">
        <f t="shared" si="46"/>
        <v>34674.192684075206</v>
      </c>
      <c r="F255" s="15">
        <f t="shared" si="50"/>
        <v>34674</v>
      </c>
      <c r="G255" s="29">
        <f t="shared" si="55"/>
        <v>8.9173400003346615E-2</v>
      </c>
      <c r="H255" s="29"/>
      <c r="I255" s="29"/>
      <c r="J255" s="29"/>
      <c r="K255" s="29">
        <f t="shared" si="56"/>
        <v>8.9173400003346615E-2</v>
      </c>
      <c r="L255" s="29"/>
      <c r="M255" s="29"/>
      <c r="N255" s="29"/>
      <c r="O255" s="29">
        <f t="shared" si="47"/>
        <v>-0.14795242265252104</v>
      </c>
      <c r="P255" s="30">
        <f t="shared" si="48"/>
        <v>42605.871209999998</v>
      </c>
      <c r="Q255" s="29">
        <f t="shared" si="49"/>
        <v>5.6228655770222E-2</v>
      </c>
      <c r="R255" s="4"/>
      <c r="S255" s="32">
        <v>1</v>
      </c>
      <c r="T255" s="29">
        <f t="shared" si="53"/>
        <v>5.6228655770222E-2</v>
      </c>
      <c r="V255" s="29">
        <f t="shared" si="54"/>
        <v>8.9173400003346615E-2</v>
      </c>
    </row>
    <row r="256" spans="1:29">
      <c r="A256" s="170" t="s">
        <v>912</v>
      </c>
      <c r="B256" s="171" t="s">
        <v>89</v>
      </c>
      <c r="C256" s="172">
        <v>57633.389629999998</v>
      </c>
      <c r="D256" s="172">
        <v>2.0000000000000001E-4</v>
      </c>
      <c r="E256" s="29">
        <f t="shared" si="46"/>
        <v>34693.679503210813</v>
      </c>
      <c r="F256" s="15">
        <f t="shared" si="50"/>
        <v>34693.5</v>
      </c>
      <c r="G256" s="29">
        <f t="shared" si="55"/>
        <v>8.3073349996993784E-2</v>
      </c>
      <c r="H256" s="29"/>
      <c r="I256" s="29"/>
      <c r="J256" s="29"/>
      <c r="K256" s="29">
        <f t="shared" si="56"/>
        <v>8.3073349996993784E-2</v>
      </c>
      <c r="L256" s="29"/>
      <c r="M256" s="29"/>
      <c r="N256" s="29"/>
      <c r="O256" s="29">
        <f t="shared" si="47"/>
        <v>-0.1480775869552739</v>
      </c>
      <c r="P256" s="30">
        <f t="shared" si="48"/>
        <v>42614.889629999998</v>
      </c>
      <c r="Q256" s="29">
        <f t="shared" si="49"/>
        <v>5.3430755653911227E-2</v>
      </c>
      <c r="R256" s="4"/>
      <c r="S256" s="32">
        <v>1</v>
      </c>
      <c r="T256" s="29">
        <f t="shared" si="53"/>
        <v>5.3430755653911227E-2</v>
      </c>
      <c r="V256" s="29">
        <f t="shared" si="54"/>
        <v>8.3073349996993784E-2</v>
      </c>
    </row>
    <row r="257" spans="1:22">
      <c r="A257" s="170" t="s">
        <v>912</v>
      </c>
      <c r="B257" s="171" t="s">
        <v>89</v>
      </c>
      <c r="C257" s="172">
        <v>57699.567949999997</v>
      </c>
      <c r="D257" s="172">
        <v>2.9999999999999997E-4</v>
      </c>
      <c r="E257" s="29">
        <f t="shared" si="46"/>
        <v>34836.676275654128</v>
      </c>
      <c r="F257" s="15">
        <f t="shared" si="50"/>
        <v>34836.5</v>
      </c>
      <c r="G257" s="29">
        <f t="shared" si="55"/>
        <v>8.1579649995546788E-2</v>
      </c>
      <c r="H257" s="29"/>
      <c r="I257" s="29"/>
      <c r="J257" s="29"/>
      <c r="K257" s="29">
        <f t="shared" si="56"/>
        <v>8.1579649995546788E-2</v>
      </c>
      <c r="L257" s="29"/>
      <c r="M257" s="29"/>
      <c r="N257" s="29"/>
      <c r="O257" s="29">
        <f t="shared" si="47"/>
        <v>-0.14899658556291295</v>
      </c>
      <c r="P257" s="30">
        <f t="shared" si="48"/>
        <v>42681.067949999997</v>
      </c>
      <c r="Q257" s="29">
        <f t="shared" si="49"/>
        <v>5.3165400404310316E-2</v>
      </c>
      <c r="R257" s="4"/>
      <c r="S257" s="32">
        <v>1</v>
      </c>
      <c r="T257" s="29">
        <f t="shared" si="53"/>
        <v>5.3165400404310316E-2</v>
      </c>
      <c r="V257" s="29">
        <f t="shared" si="54"/>
        <v>8.1579649995546788E-2</v>
      </c>
    </row>
    <row r="258" spans="1:22">
      <c r="A258" s="173" t="s">
        <v>7</v>
      </c>
      <c r="B258" s="174" t="s">
        <v>90</v>
      </c>
      <c r="C258" s="173">
        <v>57386.034899999999</v>
      </c>
      <c r="D258" s="173" t="s">
        <v>74</v>
      </c>
      <c r="E258" s="29">
        <f t="shared" si="46"/>
        <v>34159.200416425469</v>
      </c>
      <c r="F258" s="15">
        <f t="shared" si="50"/>
        <v>34159</v>
      </c>
      <c r="G258" s="29">
        <f t="shared" si="55"/>
        <v>9.2751900003349874E-2</v>
      </c>
      <c r="H258" s="29"/>
      <c r="I258" s="29"/>
      <c r="J258" s="29"/>
      <c r="K258" s="29">
        <f t="shared" si="56"/>
        <v>9.2751900003349874E-2</v>
      </c>
      <c r="L258" s="29"/>
      <c r="M258" s="29"/>
      <c r="N258" s="29"/>
      <c r="O258" s="29">
        <f t="shared" si="47"/>
        <v>-0.14466015221612294</v>
      </c>
      <c r="P258" s="30">
        <f t="shared" si="48"/>
        <v>42367.534899999999</v>
      </c>
      <c r="Q258" s="29">
        <f t="shared" si="49"/>
        <v>5.6364482539061685E-2</v>
      </c>
      <c r="R258" s="4"/>
      <c r="S258" s="32">
        <v>1</v>
      </c>
      <c r="T258" s="29">
        <f t="shared" si="53"/>
        <v>5.6364482539061685E-2</v>
      </c>
      <c r="V258" s="29">
        <f t="shared" si="54"/>
        <v>9.2751900003349874E-2</v>
      </c>
    </row>
    <row r="259" spans="1:22">
      <c r="A259" s="31"/>
      <c r="B259" s="120"/>
      <c r="C259" s="22"/>
      <c r="D259" s="22"/>
      <c r="R259" s="4"/>
      <c r="S259" s="32"/>
      <c r="T259" s="29"/>
    </row>
    <row r="260" spans="1:22">
      <c r="A260" s="31"/>
      <c r="B260" s="120"/>
      <c r="C260" s="22"/>
      <c r="D260" s="22"/>
      <c r="R260" s="4"/>
      <c r="S260" s="32"/>
      <c r="T260" s="29"/>
    </row>
    <row r="261" spans="1:22">
      <c r="A261" s="31"/>
      <c r="B261" s="120"/>
      <c r="C261" s="22"/>
      <c r="D261" s="22"/>
      <c r="R261" s="4"/>
      <c r="S261" s="32"/>
      <c r="T261" s="29"/>
    </row>
    <row r="262" spans="1:22">
      <c r="A262" s="31"/>
      <c r="B262" s="120"/>
      <c r="C262" s="22"/>
      <c r="D262" s="22"/>
      <c r="R262" s="4"/>
      <c r="S262" s="32"/>
      <c r="T262" s="29"/>
    </row>
    <row r="263" spans="1:22">
      <c r="A263" s="31"/>
      <c r="B263" s="120"/>
      <c r="C263" s="22"/>
      <c r="D263" s="22"/>
      <c r="R263" s="4"/>
      <c r="S263" s="32"/>
      <c r="T263" s="29"/>
    </row>
    <row r="264" spans="1:22">
      <c r="A264" s="31"/>
      <c r="B264" s="120"/>
      <c r="C264" s="22"/>
      <c r="D264" s="22"/>
      <c r="R264" s="4"/>
      <c r="S264" s="32"/>
      <c r="T264" s="29"/>
    </row>
    <row r="265" spans="1:22">
      <c r="A265" s="31"/>
      <c r="B265" s="120"/>
      <c r="C265" s="22"/>
      <c r="D265" s="22"/>
      <c r="R265" s="4"/>
      <c r="S265" s="32"/>
      <c r="T265" s="29"/>
    </row>
    <row r="266" spans="1:22">
      <c r="A266" s="31"/>
      <c r="B266" s="120"/>
      <c r="C266" s="22"/>
      <c r="D266" s="22"/>
      <c r="R266" s="4"/>
      <c r="S266" s="32"/>
      <c r="T266" s="29"/>
    </row>
    <row r="267" spans="1:22">
      <c r="A267" s="31"/>
      <c r="B267" s="120"/>
      <c r="C267" s="22"/>
      <c r="D267" s="22"/>
      <c r="R267" s="4"/>
      <c r="S267" s="32"/>
      <c r="T267" s="29"/>
    </row>
    <row r="268" spans="1:22">
      <c r="A268" s="31"/>
      <c r="B268" s="120"/>
      <c r="C268" s="22"/>
      <c r="D268" s="22"/>
      <c r="R268" s="4"/>
      <c r="S268" s="32"/>
      <c r="T268" s="29"/>
    </row>
    <row r="269" spans="1:22">
      <c r="A269" s="31"/>
      <c r="B269" s="120"/>
      <c r="C269" s="22"/>
      <c r="D269" s="22"/>
      <c r="R269" s="4"/>
      <c r="S269" s="32"/>
      <c r="T269" s="29"/>
    </row>
    <row r="270" spans="1:22">
      <c r="A270" s="31"/>
      <c r="B270" s="120"/>
      <c r="C270" s="22"/>
      <c r="D270" s="22"/>
      <c r="R270" s="4"/>
      <c r="S270" s="32"/>
      <c r="T270" s="29"/>
    </row>
    <row r="271" spans="1:22">
      <c r="A271" s="31"/>
      <c r="B271" s="120"/>
      <c r="C271" s="22"/>
      <c r="D271" s="22"/>
      <c r="R271" s="4"/>
      <c r="S271" s="32"/>
      <c r="T271" s="29"/>
    </row>
    <row r="272" spans="1:22">
      <c r="A272" s="31"/>
      <c r="B272" s="120"/>
      <c r="C272" s="22"/>
      <c r="D272" s="22"/>
      <c r="R272" s="4"/>
      <c r="S272" s="32"/>
      <c r="T272" s="29"/>
    </row>
    <row r="273" spans="1:20">
      <c r="A273" s="31"/>
      <c r="B273" s="120"/>
      <c r="C273" s="22"/>
      <c r="D273" s="22"/>
      <c r="R273" s="4"/>
      <c r="S273" s="32"/>
      <c r="T273" s="29"/>
    </row>
    <row r="274" spans="1:20">
      <c r="A274" s="31"/>
      <c r="B274" s="120"/>
      <c r="C274" s="22"/>
      <c r="D274" s="22"/>
      <c r="R274" s="4"/>
      <c r="S274" s="32"/>
      <c r="T274" s="29"/>
    </row>
    <row r="275" spans="1:20">
      <c r="A275" s="31"/>
      <c r="B275" s="120"/>
      <c r="C275" s="22"/>
      <c r="D275" s="22"/>
      <c r="R275" s="4"/>
      <c r="S275" s="32"/>
      <c r="T275" s="29"/>
    </row>
    <row r="276" spans="1:20">
      <c r="A276" s="31"/>
      <c r="B276" s="120"/>
      <c r="C276" s="22"/>
      <c r="D276" s="22"/>
      <c r="R276" s="4"/>
      <c r="S276" s="32"/>
      <c r="T276" s="29"/>
    </row>
    <row r="277" spans="1:20">
      <c r="A277" s="31"/>
      <c r="B277" s="120"/>
      <c r="C277" s="22"/>
      <c r="D277" s="22"/>
      <c r="R277" s="4"/>
      <c r="S277" s="32"/>
      <c r="T277" s="29"/>
    </row>
    <row r="278" spans="1:20">
      <c r="A278" s="31"/>
      <c r="B278" s="120"/>
      <c r="C278" s="22"/>
      <c r="D278" s="22"/>
      <c r="R278" s="4"/>
      <c r="S278" s="32"/>
      <c r="T278" s="29"/>
    </row>
    <row r="279" spans="1:20">
      <c r="A279" s="31"/>
      <c r="B279" s="120"/>
      <c r="C279" s="22"/>
      <c r="D279" s="22"/>
      <c r="R279" s="4"/>
      <c r="S279" s="32"/>
      <c r="T279" s="29"/>
    </row>
    <row r="280" spans="1:20">
      <c r="A280" s="31"/>
      <c r="B280" s="120"/>
      <c r="C280" s="22"/>
      <c r="D280" s="22"/>
      <c r="R280" s="4"/>
      <c r="S280" s="32"/>
      <c r="T280" s="29"/>
    </row>
    <row r="281" spans="1:20">
      <c r="A281" s="31"/>
      <c r="B281" s="120"/>
      <c r="C281" s="22"/>
      <c r="D281" s="22"/>
      <c r="R281" s="4"/>
      <c r="S281" s="32"/>
      <c r="T281" s="29"/>
    </row>
    <row r="282" spans="1:20">
      <c r="A282" s="31"/>
      <c r="B282" s="120"/>
      <c r="C282" s="22"/>
      <c r="D282" s="22"/>
      <c r="R282" s="4"/>
      <c r="S282" s="32"/>
      <c r="T282" s="29"/>
    </row>
    <row r="283" spans="1:20">
      <c r="A283" s="31"/>
      <c r="B283" s="120"/>
      <c r="C283" s="22"/>
      <c r="D283" s="22"/>
      <c r="R283" s="4"/>
      <c r="S283" s="32"/>
      <c r="T283" s="29"/>
    </row>
    <row r="284" spans="1:20">
      <c r="A284" s="31"/>
      <c r="B284" s="120"/>
      <c r="C284" s="22"/>
      <c r="D284" s="22"/>
      <c r="R284" s="4"/>
      <c r="S284" s="32"/>
      <c r="T284" s="29"/>
    </row>
    <row r="285" spans="1:20">
      <c r="A285" s="31"/>
      <c r="B285" s="120"/>
      <c r="C285" s="22"/>
      <c r="D285" s="22"/>
      <c r="R285" s="4"/>
      <c r="S285" s="32"/>
      <c r="T285" s="29"/>
    </row>
    <row r="286" spans="1:20">
      <c r="A286" s="31"/>
      <c r="B286" s="120"/>
      <c r="C286" s="22"/>
      <c r="D286" s="22"/>
      <c r="R286" s="4"/>
      <c r="S286" s="32"/>
      <c r="T286" s="29"/>
    </row>
    <row r="287" spans="1:20">
      <c r="A287" s="31"/>
      <c r="B287" s="120"/>
      <c r="C287" s="22"/>
      <c r="D287" s="22"/>
      <c r="R287" s="4"/>
      <c r="S287" s="32"/>
      <c r="T287" s="29"/>
    </row>
    <row r="288" spans="1:20">
      <c r="A288" s="31"/>
      <c r="B288" s="120"/>
      <c r="C288" s="22"/>
      <c r="D288" s="22"/>
      <c r="R288" s="4"/>
      <c r="S288" s="32"/>
      <c r="T288" s="29"/>
    </row>
    <row r="289" spans="1:20">
      <c r="A289" s="31"/>
      <c r="B289" s="120"/>
      <c r="C289" s="22"/>
      <c r="D289" s="22"/>
      <c r="R289" s="4"/>
      <c r="S289" s="32"/>
      <c r="T289" s="29"/>
    </row>
    <row r="290" spans="1:20">
      <c r="A290" s="31"/>
      <c r="B290" s="120"/>
      <c r="C290" s="22"/>
      <c r="D290" s="22"/>
      <c r="R290" s="4"/>
      <c r="S290" s="32"/>
      <c r="T290" s="29"/>
    </row>
    <row r="291" spans="1:20">
      <c r="A291" s="31"/>
      <c r="B291" s="120"/>
      <c r="C291" s="22"/>
      <c r="D291" s="22"/>
      <c r="R291" s="4"/>
      <c r="S291" s="32"/>
      <c r="T291" s="29"/>
    </row>
    <row r="292" spans="1:20">
      <c r="A292" s="31"/>
      <c r="B292" s="120"/>
      <c r="C292" s="22"/>
      <c r="D292" s="22"/>
      <c r="R292" s="4"/>
      <c r="S292" s="32"/>
      <c r="T292" s="29"/>
    </row>
    <row r="293" spans="1:20">
      <c r="A293" s="31"/>
      <c r="B293" s="120"/>
      <c r="C293" s="22"/>
      <c r="D293" s="22"/>
      <c r="R293" s="4"/>
      <c r="S293" s="32"/>
      <c r="T293" s="29"/>
    </row>
    <row r="294" spans="1:20">
      <c r="A294" s="31"/>
      <c r="B294" s="120"/>
      <c r="C294" s="22"/>
      <c r="D294" s="22"/>
      <c r="R294" s="4"/>
      <c r="S294" s="32"/>
      <c r="T294" s="29"/>
    </row>
    <row r="295" spans="1:20">
      <c r="A295" s="31"/>
      <c r="B295" s="120"/>
      <c r="C295" s="22"/>
      <c r="D295" s="22"/>
      <c r="R295" s="4"/>
      <c r="S295" s="32"/>
      <c r="T295" s="29"/>
    </row>
    <row r="296" spans="1:20">
      <c r="A296" s="31"/>
      <c r="B296" s="120"/>
      <c r="C296" s="22"/>
      <c r="D296" s="22"/>
      <c r="R296" s="4"/>
      <c r="S296" s="32"/>
      <c r="T296" s="29"/>
    </row>
    <row r="297" spans="1:20">
      <c r="A297" s="31"/>
      <c r="B297" s="120"/>
      <c r="C297" s="22"/>
      <c r="D297" s="22"/>
      <c r="R297" s="4"/>
      <c r="S297" s="32"/>
      <c r="T297" s="29"/>
    </row>
    <row r="298" spans="1:20">
      <c r="A298" s="31"/>
      <c r="B298" s="120"/>
      <c r="C298" s="22"/>
      <c r="D298" s="22"/>
      <c r="R298" s="4"/>
      <c r="S298" s="32"/>
      <c r="T298" s="29"/>
    </row>
    <row r="299" spans="1:20">
      <c r="A299" s="31"/>
      <c r="B299" s="120"/>
      <c r="C299" s="22"/>
      <c r="D299" s="22"/>
      <c r="R299" s="4"/>
      <c r="S299" s="32"/>
      <c r="T299" s="29"/>
    </row>
    <row r="300" spans="1:20">
      <c r="A300" s="31"/>
      <c r="B300" s="120"/>
      <c r="C300" s="22"/>
      <c r="D300" s="22"/>
      <c r="R300" s="4"/>
      <c r="S300" s="32"/>
      <c r="T300" s="29"/>
    </row>
    <row r="301" spans="1:20">
      <c r="A301" s="31"/>
      <c r="B301" s="120"/>
      <c r="C301" s="22"/>
      <c r="D301" s="22"/>
      <c r="R301" s="4"/>
      <c r="S301" s="32"/>
      <c r="T301" s="29"/>
    </row>
    <row r="302" spans="1:20">
      <c r="A302" s="31"/>
      <c r="B302" s="120"/>
      <c r="C302" s="22"/>
      <c r="D302" s="22"/>
      <c r="R302" s="4"/>
      <c r="S302" s="32"/>
      <c r="T302" s="29"/>
    </row>
    <row r="303" spans="1:20">
      <c r="A303" s="31"/>
      <c r="B303" s="120"/>
      <c r="C303" s="22"/>
      <c r="D303" s="22"/>
      <c r="R303" s="4"/>
      <c r="S303" s="32"/>
      <c r="T303" s="29"/>
    </row>
    <row r="304" spans="1:20">
      <c r="A304" s="31"/>
      <c r="B304" s="120"/>
      <c r="C304" s="22"/>
      <c r="D304" s="22"/>
      <c r="R304" s="4"/>
      <c r="S304" s="32"/>
      <c r="T304" s="29"/>
    </row>
    <row r="305" spans="1:20">
      <c r="A305" s="31"/>
      <c r="B305" s="120"/>
      <c r="C305" s="22"/>
      <c r="D305" s="22"/>
      <c r="R305" s="4"/>
      <c r="S305" s="32"/>
      <c r="T305" s="29"/>
    </row>
    <row r="306" spans="1:20">
      <c r="A306" s="31"/>
      <c r="B306" s="120"/>
      <c r="C306" s="22"/>
      <c r="D306" s="22"/>
      <c r="R306" s="4"/>
      <c r="S306" s="32"/>
      <c r="T306" s="29"/>
    </row>
    <row r="307" spans="1:20">
      <c r="A307" s="31"/>
      <c r="B307" s="120"/>
      <c r="C307" s="22"/>
      <c r="D307" s="22"/>
      <c r="R307" s="4"/>
      <c r="S307" s="32"/>
      <c r="T307" s="29"/>
    </row>
    <row r="308" spans="1:20">
      <c r="A308" s="31"/>
      <c r="B308" s="120"/>
      <c r="C308" s="22"/>
      <c r="D308" s="22"/>
      <c r="R308" s="4"/>
      <c r="S308" s="32"/>
      <c r="T308" s="29"/>
    </row>
    <row r="309" spans="1:20">
      <c r="A309" s="31"/>
      <c r="B309" s="120"/>
      <c r="C309" s="22"/>
      <c r="D309" s="22"/>
      <c r="R309" s="4"/>
      <c r="S309" s="32"/>
      <c r="T309" s="29"/>
    </row>
    <row r="310" spans="1:20">
      <c r="A310" s="31"/>
      <c r="B310" s="120"/>
      <c r="C310" s="22"/>
      <c r="D310" s="22"/>
      <c r="R310" s="4"/>
      <c r="S310" s="32"/>
      <c r="T310" s="29"/>
    </row>
    <row r="311" spans="1:20">
      <c r="A311" s="31"/>
      <c r="B311" s="120"/>
      <c r="C311" s="22"/>
      <c r="D311" s="22"/>
      <c r="R311" s="4"/>
      <c r="S311" s="32"/>
      <c r="T311" s="29"/>
    </row>
    <row r="312" spans="1:20">
      <c r="A312" s="31"/>
      <c r="B312" s="120"/>
      <c r="C312" s="22"/>
      <c r="D312" s="22"/>
      <c r="R312" s="4"/>
      <c r="S312" s="32"/>
      <c r="T312" s="29"/>
    </row>
    <row r="313" spans="1:20">
      <c r="A313" s="31"/>
      <c r="B313" s="120"/>
      <c r="C313" s="22"/>
      <c r="D313" s="22"/>
      <c r="R313" s="4"/>
      <c r="S313" s="32"/>
      <c r="T313" s="29"/>
    </row>
    <row r="314" spans="1:20">
      <c r="A314" s="31"/>
      <c r="B314" s="120"/>
      <c r="C314" s="22"/>
      <c r="D314" s="22"/>
      <c r="R314" s="4"/>
      <c r="S314" s="32"/>
      <c r="T314" s="29"/>
    </row>
    <row r="315" spans="1:20">
      <c r="A315" s="31"/>
      <c r="B315" s="120"/>
      <c r="C315" s="22"/>
      <c r="D315" s="22"/>
      <c r="R315" s="4"/>
      <c r="S315" s="32"/>
      <c r="T315" s="29"/>
    </row>
    <row r="316" spans="1:20">
      <c r="A316" s="31"/>
      <c r="B316" s="120"/>
      <c r="C316" s="22"/>
      <c r="D316" s="22"/>
      <c r="R316" s="4"/>
      <c r="S316" s="32"/>
      <c r="T316" s="29"/>
    </row>
    <row r="317" spans="1:20">
      <c r="A317" s="31"/>
      <c r="B317" s="120"/>
      <c r="C317" s="22"/>
      <c r="D317" s="22"/>
      <c r="R317" s="4"/>
      <c r="S317" s="32"/>
      <c r="T317" s="29"/>
    </row>
    <row r="318" spans="1:20">
      <c r="A318" s="31"/>
      <c r="B318" s="120"/>
      <c r="C318" s="22"/>
      <c r="D318" s="22"/>
      <c r="R318" s="4"/>
      <c r="S318" s="32"/>
      <c r="T318" s="29"/>
    </row>
    <row r="319" spans="1:20">
      <c r="A319" s="31"/>
      <c r="B319" s="120"/>
      <c r="C319" s="22"/>
      <c r="D319" s="22"/>
      <c r="R319" s="4"/>
      <c r="S319" s="32"/>
      <c r="T319" s="29"/>
    </row>
    <row r="320" spans="1:20">
      <c r="A320" s="31"/>
      <c r="B320" s="120"/>
      <c r="C320" s="22"/>
      <c r="D320" s="22"/>
      <c r="R320" s="4"/>
      <c r="S320" s="32"/>
      <c r="T320" s="29"/>
    </row>
    <row r="321" spans="1:20">
      <c r="A321" s="31"/>
      <c r="B321" s="120"/>
      <c r="C321" s="22"/>
      <c r="D321" s="22"/>
      <c r="R321" s="4"/>
      <c r="S321" s="32"/>
      <c r="T321" s="29"/>
    </row>
    <row r="322" spans="1:20">
      <c r="A322" s="31"/>
      <c r="B322" s="120"/>
      <c r="C322" s="22"/>
      <c r="D322" s="22"/>
      <c r="R322" s="4"/>
      <c r="S322" s="32"/>
      <c r="T322" s="29"/>
    </row>
    <row r="323" spans="1:20">
      <c r="A323" s="31"/>
      <c r="B323" s="120"/>
      <c r="C323" s="22"/>
      <c r="D323" s="22"/>
      <c r="R323" s="4"/>
      <c r="S323" s="32"/>
      <c r="T323" s="29"/>
    </row>
    <row r="324" spans="1:20">
      <c r="A324" s="31"/>
      <c r="B324" s="120"/>
      <c r="C324" s="22"/>
      <c r="D324" s="22"/>
      <c r="R324" s="4"/>
      <c r="S324" s="32"/>
      <c r="T324" s="29"/>
    </row>
    <row r="325" spans="1:20">
      <c r="A325" s="31"/>
      <c r="B325" s="120"/>
      <c r="C325" s="22"/>
      <c r="D325" s="22"/>
      <c r="R325" s="4"/>
      <c r="S325" s="32"/>
      <c r="T325" s="29"/>
    </row>
    <row r="326" spans="1:20">
      <c r="A326" s="31"/>
      <c r="B326" s="120"/>
      <c r="C326" s="22"/>
      <c r="D326" s="22"/>
      <c r="R326" s="4"/>
      <c r="S326" s="32"/>
      <c r="T326" s="29"/>
    </row>
    <row r="327" spans="1:20">
      <c r="A327" s="31"/>
      <c r="B327" s="120"/>
      <c r="C327" s="22"/>
      <c r="D327" s="22"/>
      <c r="R327" s="4"/>
      <c r="S327" s="32"/>
      <c r="T327" s="29"/>
    </row>
    <row r="328" spans="1:20">
      <c r="A328" s="31"/>
      <c r="B328" s="120"/>
      <c r="C328" s="22"/>
      <c r="D328" s="22"/>
      <c r="R328" s="4"/>
      <c r="S328" s="32"/>
      <c r="T328" s="29"/>
    </row>
    <row r="329" spans="1:20">
      <c r="A329" s="31"/>
      <c r="B329" s="120"/>
      <c r="C329" s="22"/>
      <c r="D329" s="22"/>
      <c r="R329" s="4"/>
      <c r="S329" s="32"/>
      <c r="T329" s="29"/>
    </row>
    <row r="330" spans="1:20">
      <c r="A330" s="31"/>
      <c r="B330" s="120"/>
      <c r="C330" s="22"/>
      <c r="D330" s="22"/>
      <c r="R330" s="4"/>
      <c r="S330" s="32"/>
      <c r="T330" s="29"/>
    </row>
    <row r="331" spans="1:20">
      <c r="A331" s="31"/>
      <c r="B331" s="120"/>
      <c r="C331" s="22"/>
      <c r="D331" s="22"/>
      <c r="R331" s="4"/>
      <c r="S331" s="32"/>
      <c r="T331" s="29"/>
    </row>
    <row r="332" spans="1:20">
      <c r="A332" s="31"/>
      <c r="B332" s="120"/>
      <c r="C332" s="22"/>
      <c r="D332" s="22"/>
      <c r="R332" s="4"/>
      <c r="S332" s="32"/>
      <c r="T332" s="29"/>
    </row>
    <row r="333" spans="1:20">
      <c r="A333" s="31"/>
      <c r="B333" s="120"/>
      <c r="C333" s="22"/>
      <c r="D333" s="22"/>
      <c r="R333" s="4"/>
      <c r="S333" s="32"/>
      <c r="T333" s="29"/>
    </row>
    <row r="334" spans="1:20">
      <c r="A334" s="31"/>
      <c r="B334" s="120"/>
      <c r="C334" s="22"/>
      <c r="D334" s="22"/>
      <c r="R334" s="4"/>
      <c r="S334" s="32"/>
      <c r="T334" s="29"/>
    </row>
    <row r="335" spans="1:20">
      <c r="A335" s="31"/>
      <c r="B335" s="120"/>
      <c r="C335" s="22"/>
      <c r="D335" s="22"/>
      <c r="R335" s="4"/>
      <c r="S335" s="32"/>
      <c r="T335" s="29"/>
    </row>
    <row r="336" spans="1:20">
      <c r="A336" s="31"/>
      <c r="B336" s="120"/>
      <c r="C336" s="22"/>
      <c r="D336" s="22"/>
      <c r="R336" s="4"/>
      <c r="S336" s="32"/>
      <c r="T336" s="29"/>
    </row>
    <row r="337" spans="1:20">
      <c r="A337" s="31"/>
      <c r="B337" s="120"/>
      <c r="C337" s="22"/>
      <c r="D337" s="22"/>
      <c r="R337" s="4"/>
      <c r="S337" s="32"/>
      <c r="T337" s="29"/>
    </row>
    <row r="338" spans="1:20">
      <c r="A338" s="31"/>
      <c r="B338" s="120"/>
      <c r="C338" s="22"/>
      <c r="D338" s="22"/>
      <c r="R338" s="4"/>
      <c r="S338" s="32"/>
      <c r="T338" s="29"/>
    </row>
    <row r="339" spans="1:20">
      <c r="A339" s="31"/>
      <c r="B339" s="120"/>
      <c r="C339" s="22"/>
      <c r="D339" s="22"/>
      <c r="R339" s="4"/>
      <c r="S339" s="32"/>
      <c r="T339" s="29"/>
    </row>
    <row r="340" spans="1:20">
      <c r="A340" s="31"/>
      <c r="B340" s="120"/>
      <c r="C340" s="22"/>
      <c r="D340" s="22"/>
      <c r="R340" s="4"/>
      <c r="S340" s="32"/>
      <c r="T340" s="29"/>
    </row>
    <row r="341" spans="1:20">
      <c r="A341" s="31"/>
      <c r="B341" s="120"/>
      <c r="C341" s="22"/>
      <c r="D341" s="22"/>
      <c r="R341" s="4"/>
      <c r="S341" s="32"/>
      <c r="T341" s="29"/>
    </row>
    <row r="342" spans="1:20">
      <c r="A342" s="31"/>
      <c r="B342" s="120"/>
      <c r="C342" s="22"/>
      <c r="D342" s="22"/>
      <c r="R342" s="4"/>
      <c r="S342" s="32"/>
      <c r="T342" s="29"/>
    </row>
    <row r="343" spans="1:20">
      <c r="A343" s="31"/>
      <c r="B343" s="120"/>
      <c r="C343" s="22"/>
      <c r="D343" s="22"/>
      <c r="R343" s="4"/>
      <c r="S343" s="32"/>
      <c r="T343" s="29"/>
    </row>
    <row r="344" spans="1:20">
      <c r="A344" s="31"/>
      <c r="B344" s="120"/>
      <c r="C344" s="22"/>
      <c r="D344" s="22"/>
      <c r="R344" s="4"/>
      <c r="S344" s="32"/>
      <c r="T344" s="29"/>
    </row>
    <row r="345" spans="1:20">
      <c r="A345" s="31"/>
      <c r="B345" s="120"/>
      <c r="C345" s="22"/>
      <c r="D345" s="22"/>
      <c r="R345" s="4"/>
      <c r="S345" s="32"/>
      <c r="T345" s="29"/>
    </row>
    <row r="346" spans="1:20">
      <c r="A346" s="31"/>
      <c r="B346" s="120"/>
      <c r="C346" s="22"/>
      <c r="D346" s="22"/>
      <c r="R346" s="4"/>
      <c r="S346" s="32"/>
      <c r="T346" s="29"/>
    </row>
    <row r="347" spans="1:20">
      <c r="A347" s="31"/>
      <c r="B347" s="120"/>
      <c r="C347" s="22"/>
      <c r="D347" s="22"/>
      <c r="R347" s="4"/>
      <c r="S347" s="32"/>
      <c r="T347" s="29"/>
    </row>
    <row r="348" spans="1:20">
      <c r="A348" s="31"/>
      <c r="B348" s="120"/>
      <c r="C348" s="22"/>
      <c r="D348" s="22"/>
      <c r="R348" s="4"/>
      <c r="S348" s="32"/>
      <c r="T348" s="29"/>
    </row>
    <row r="349" spans="1:20">
      <c r="A349" s="31"/>
      <c r="B349" s="120"/>
      <c r="C349" s="22"/>
      <c r="D349" s="22"/>
      <c r="R349" s="4"/>
      <c r="S349" s="32"/>
      <c r="T349" s="29"/>
    </row>
    <row r="350" spans="1:20">
      <c r="A350" s="31"/>
      <c r="B350" s="120"/>
      <c r="C350" s="22"/>
      <c r="D350" s="22"/>
      <c r="R350" s="4"/>
      <c r="S350" s="32"/>
      <c r="T350" s="29"/>
    </row>
    <row r="351" spans="1:20">
      <c r="A351" s="31"/>
      <c r="B351" s="120"/>
      <c r="C351" s="22"/>
      <c r="D351" s="22"/>
      <c r="R351" s="4"/>
      <c r="S351" s="32"/>
      <c r="T351" s="29"/>
    </row>
    <row r="352" spans="1:20">
      <c r="A352" s="31"/>
      <c r="B352" s="120"/>
      <c r="C352" s="22"/>
      <c r="D352" s="22"/>
      <c r="R352" s="4"/>
      <c r="S352" s="32"/>
      <c r="T352" s="29"/>
    </row>
    <row r="353" spans="1:20">
      <c r="A353" s="31"/>
      <c r="B353" s="120"/>
      <c r="C353" s="22"/>
      <c r="D353" s="22"/>
      <c r="R353" s="4"/>
      <c r="S353" s="32"/>
      <c r="T353" s="29"/>
    </row>
    <row r="354" spans="1:20">
      <c r="A354" s="31"/>
      <c r="B354" s="120"/>
      <c r="C354" s="22"/>
      <c r="D354" s="22"/>
      <c r="R354" s="4"/>
      <c r="S354" s="32"/>
      <c r="T354" s="29"/>
    </row>
    <row r="355" spans="1:20">
      <c r="A355" s="31"/>
      <c r="B355" s="120"/>
      <c r="C355" s="22"/>
      <c r="D355" s="22"/>
      <c r="R355" s="4"/>
      <c r="S355" s="32"/>
    </row>
    <row r="356" spans="1:20">
      <c r="A356" s="31"/>
      <c r="B356" s="120"/>
      <c r="C356" s="22"/>
      <c r="D356" s="22"/>
      <c r="R356" s="4"/>
      <c r="S356" s="32"/>
    </row>
    <row r="357" spans="1:20">
      <c r="A357" s="31"/>
      <c r="B357" s="120"/>
      <c r="C357" s="22"/>
      <c r="D357" s="22"/>
      <c r="R357" s="4"/>
      <c r="S357" s="32"/>
    </row>
    <row r="358" spans="1:20">
      <c r="A358" s="31"/>
      <c r="B358" s="120"/>
      <c r="C358" s="22"/>
      <c r="D358" s="22"/>
      <c r="R358" s="4"/>
      <c r="S358" s="32"/>
    </row>
    <row r="359" spans="1:20">
      <c r="A359" s="31"/>
      <c r="B359" s="120"/>
      <c r="C359" s="22"/>
      <c r="D359" s="22"/>
      <c r="R359" s="4"/>
      <c r="S359" s="32"/>
    </row>
    <row r="360" spans="1:20">
      <c r="A360" s="31"/>
      <c r="B360" s="120"/>
      <c r="C360" s="22"/>
      <c r="D360" s="22"/>
      <c r="R360" s="4"/>
      <c r="S360" s="32"/>
    </row>
    <row r="361" spans="1:20">
      <c r="A361" s="31"/>
      <c r="B361" s="120"/>
      <c r="C361" s="22"/>
      <c r="D361" s="22"/>
      <c r="R361" s="4"/>
      <c r="S361" s="32"/>
    </row>
    <row r="362" spans="1:20">
      <c r="A362" s="31"/>
      <c r="B362" s="120"/>
      <c r="C362" s="22"/>
      <c r="D362" s="22"/>
      <c r="R362" s="4"/>
      <c r="S362" s="32"/>
    </row>
    <row r="363" spans="1:20">
      <c r="A363" s="31"/>
      <c r="B363" s="120"/>
      <c r="C363" s="22"/>
      <c r="D363" s="22"/>
      <c r="R363" s="4"/>
      <c r="S363" s="32"/>
    </row>
    <row r="364" spans="1:20">
      <c r="A364" s="31"/>
      <c r="B364" s="120"/>
      <c r="C364" s="22"/>
      <c r="D364" s="22"/>
      <c r="R364" s="4"/>
      <c r="S364" s="32"/>
    </row>
    <row r="365" spans="1:20">
      <c r="A365" s="31"/>
      <c r="B365" s="120"/>
      <c r="C365" s="22"/>
      <c r="D365" s="22"/>
      <c r="R365" s="4"/>
      <c r="S365" s="32"/>
    </row>
    <row r="366" spans="1:20">
      <c r="A366" s="31"/>
      <c r="B366" s="120"/>
      <c r="C366" s="22"/>
      <c r="D366" s="22"/>
      <c r="R366" s="4"/>
      <c r="S366" s="32"/>
    </row>
    <row r="367" spans="1:20">
      <c r="A367" s="31"/>
      <c r="B367" s="120"/>
      <c r="C367" s="22"/>
      <c r="D367" s="22"/>
      <c r="R367" s="4"/>
      <c r="S367" s="32"/>
    </row>
    <row r="368" spans="1:20">
      <c r="A368" s="31"/>
      <c r="B368" s="120"/>
      <c r="C368" s="22"/>
      <c r="D368" s="22"/>
      <c r="R368" s="4"/>
      <c r="S368" s="32"/>
    </row>
    <row r="369" spans="1:19">
      <c r="A369" s="31"/>
      <c r="B369" s="120"/>
      <c r="C369" s="22"/>
      <c r="D369" s="22"/>
      <c r="R369" s="4"/>
      <c r="S369" s="32"/>
    </row>
    <row r="370" spans="1:19">
      <c r="A370" s="31"/>
      <c r="B370" s="120"/>
      <c r="C370" s="22"/>
      <c r="D370" s="22"/>
      <c r="R370" s="4"/>
      <c r="S370" s="32"/>
    </row>
    <row r="371" spans="1:19">
      <c r="A371" s="31"/>
      <c r="B371" s="120"/>
      <c r="C371" s="22"/>
      <c r="D371" s="22"/>
      <c r="R371" s="4"/>
      <c r="S371" s="32"/>
    </row>
    <row r="372" spans="1:19">
      <c r="A372" s="31"/>
      <c r="B372" s="120"/>
      <c r="C372" s="22"/>
      <c r="D372" s="22"/>
      <c r="R372" s="4"/>
      <c r="S372" s="32"/>
    </row>
    <row r="373" spans="1:19">
      <c r="A373" s="31"/>
      <c r="B373" s="120"/>
      <c r="C373" s="22"/>
      <c r="D373" s="22"/>
      <c r="R373" s="4"/>
      <c r="S373" s="32"/>
    </row>
    <row r="374" spans="1:19">
      <c r="A374" s="31"/>
      <c r="B374" s="120"/>
      <c r="C374" s="22"/>
      <c r="D374" s="22"/>
      <c r="R374" s="4"/>
      <c r="S374" s="32"/>
    </row>
    <row r="375" spans="1:19">
      <c r="A375" s="31"/>
      <c r="B375" s="120"/>
      <c r="C375" s="22"/>
      <c r="D375" s="22"/>
      <c r="R375" s="4"/>
      <c r="S375" s="32"/>
    </row>
    <row r="376" spans="1:19">
      <c r="A376" s="31"/>
      <c r="B376" s="120"/>
      <c r="C376" s="22"/>
      <c r="D376" s="22"/>
      <c r="R376" s="4"/>
      <c r="S376" s="32"/>
    </row>
    <row r="377" spans="1:19">
      <c r="A377" s="31"/>
      <c r="B377" s="120"/>
      <c r="C377" s="22"/>
      <c r="D377" s="22"/>
      <c r="R377" s="4"/>
      <c r="S377" s="32"/>
    </row>
    <row r="378" spans="1:19">
      <c r="A378" s="31"/>
      <c r="B378" s="120"/>
      <c r="C378" s="22"/>
      <c r="D378" s="22"/>
      <c r="R378" s="4"/>
      <c r="S378" s="32"/>
    </row>
    <row r="379" spans="1:19">
      <c r="A379" s="31"/>
      <c r="B379" s="120"/>
      <c r="C379" s="22"/>
      <c r="D379" s="22"/>
      <c r="R379" s="4"/>
      <c r="S379" s="32"/>
    </row>
    <row r="380" spans="1:19">
      <c r="A380" s="31"/>
      <c r="B380" s="120"/>
      <c r="C380" s="22"/>
      <c r="D380" s="22"/>
      <c r="R380" s="4"/>
      <c r="S380" s="32"/>
    </row>
    <row r="381" spans="1:19">
      <c r="A381" s="31"/>
      <c r="B381" s="120"/>
      <c r="C381" s="22"/>
      <c r="D381" s="22"/>
      <c r="R381" s="4"/>
      <c r="S381" s="32"/>
    </row>
    <row r="382" spans="1:19">
      <c r="A382" s="31"/>
      <c r="B382" s="120"/>
      <c r="C382" s="22"/>
      <c r="D382" s="22"/>
      <c r="R382" s="4"/>
    </row>
    <row r="383" spans="1:19">
      <c r="A383" s="31"/>
      <c r="B383" s="120"/>
      <c r="C383" s="22"/>
      <c r="D383" s="22"/>
      <c r="R383" s="4"/>
    </row>
    <row r="384" spans="1:19">
      <c r="A384" s="31"/>
      <c r="B384" s="120"/>
      <c r="C384" s="22"/>
      <c r="D384" s="22"/>
      <c r="R384" s="4"/>
    </row>
    <row r="385" spans="1:18">
      <c r="A385" s="31"/>
      <c r="B385" s="120"/>
      <c r="C385" s="22"/>
      <c r="D385" s="22"/>
      <c r="R385" s="4"/>
    </row>
    <row r="386" spans="1:18">
      <c r="A386" s="31"/>
      <c r="B386" s="120"/>
      <c r="C386" s="22"/>
      <c r="D386" s="22"/>
      <c r="R386" s="4"/>
    </row>
    <row r="387" spans="1:18">
      <c r="A387" s="31"/>
      <c r="B387" s="120"/>
      <c r="C387" s="22"/>
      <c r="D387" s="22"/>
      <c r="R387" s="4"/>
    </row>
    <row r="388" spans="1:18">
      <c r="A388" s="31"/>
      <c r="B388" s="120"/>
      <c r="C388" s="22"/>
      <c r="D388" s="22"/>
      <c r="R388" s="4"/>
    </row>
    <row r="389" spans="1:18">
      <c r="A389" s="31"/>
      <c r="B389" s="120"/>
      <c r="C389" s="22"/>
      <c r="D389" s="22"/>
      <c r="R389" s="4"/>
    </row>
    <row r="390" spans="1:18">
      <c r="A390" s="31"/>
      <c r="B390" s="120"/>
      <c r="C390" s="22"/>
      <c r="D390" s="22"/>
      <c r="R390" s="4"/>
    </row>
    <row r="391" spans="1:18">
      <c r="A391" s="31"/>
      <c r="B391" s="120"/>
      <c r="C391" s="22"/>
      <c r="D391" s="22"/>
      <c r="R391" s="4"/>
    </row>
    <row r="392" spans="1:18">
      <c r="A392" s="31"/>
      <c r="B392" s="120"/>
      <c r="C392" s="22"/>
      <c r="D392" s="22"/>
      <c r="R392" s="4"/>
    </row>
    <row r="393" spans="1:18">
      <c r="A393" s="31"/>
      <c r="B393" s="120"/>
      <c r="C393" s="22"/>
      <c r="D393" s="22"/>
      <c r="R393" s="4"/>
    </row>
    <row r="394" spans="1:18">
      <c r="A394" s="31"/>
      <c r="B394" s="120"/>
      <c r="C394" s="22"/>
      <c r="D394" s="22"/>
      <c r="R394" s="4"/>
    </row>
    <row r="395" spans="1:18">
      <c r="A395" s="31"/>
      <c r="B395" s="120"/>
      <c r="C395" s="22"/>
      <c r="D395" s="22"/>
      <c r="R395" s="4"/>
    </row>
    <row r="396" spans="1:18">
      <c r="A396" s="31"/>
      <c r="B396" s="120"/>
      <c r="C396" s="22"/>
      <c r="D396" s="22"/>
      <c r="R396" s="4"/>
    </row>
    <row r="397" spans="1:18">
      <c r="A397" s="31"/>
      <c r="B397" s="120"/>
      <c r="C397" s="22"/>
      <c r="D397" s="22"/>
      <c r="R397" s="4"/>
    </row>
    <row r="398" spans="1:18">
      <c r="A398" s="31"/>
      <c r="B398" s="120"/>
      <c r="C398" s="22"/>
      <c r="D398" s="22"/>
      <c r="R398" s="4"/>
    </row>
    <row r="399" spans="1:18">
      <c r="A399" s="31"/>
      <c r="B399" s="120"/>
      <c r="C399" s="22"/>
      <c r="D399" s="22"/>
      <c r="R399" s="4"/>
    </row>
    <row r="400" spans="1:18">
      <c r="A400" s="31"/>
      <c r="B400" s="120"/>
      <c r="C400" s="22"/>
      <c r="D400" s="22"/>
      <c r="R400" s="4"/>
    </row>
    <row r="401" spans="1:18">
      <c r="A401" s="31"/>
      <c r="B401" s="120"/>
      <c r="C401" s="22"/>
      <c r="D401" s="22"/>
      <c r="R401" s="4"/>
    </row>
    <row r="402" spans="1:18">
      <c r="A402" s="31"/>
      <c r="B402" s="120"/>
      <c r="C402" s="22"/>
      <c r="D402" s="22"/>
      <c r="R402" s="4"/>
    </row>
    <row r="403" spans="1:18">
      <c r="A403" s="31"/>
      <c r="B403" s="120"/>
      <c r="C403" s="22"/>
      <c r="D403" s="22"/>
      <c r="R403" s="4"/>
    </row>
    <row r="404" spans="1:18">
      <c r="A404" s="31"/>
      <c r="B404" s="120"/>
      <c r="C404" s="22"/>
      <c r="D404" s="22"/>
      <c r="R404" s="4"/>
    </row>
    <row r="405" spans="1:18">
      <c r="A405" s="31"/>
      <c r="B405" s="120"/>
      <c r="C405" s="22"/>
      <c r="D405" s="22"/>
      <c r="R405" s="4"/>
    </row>
    <row r="406" spans="1:18">
      <c r="A406" s="31"/>
      <c r="B406" s="120"/>
      <c r="C406" s="22"/>
      <c r="D406" s="22"/>
      <c r="R406" s="4"/>
    </row>
    <row r="407" spans="1:18">
      <c r="A407" s="31"/>
      <c r="B407" s="120"/>
      <c r="C407" s="22"/>
      <c r="D407" s="22"/>
      <c r="R407" s="4"/>
    </row>
    <row r="408" spans="1:18">
      <c r="A408" s="31"/>
      <c r="B408" s="120"/>
      <c r="C408" s="22"/>
      <c r="D408" s="22"/>
      <c r="R408" s="4"/>
    </row>
    <row r="409" spans="1:18">
      <c r="A409" s="31"/>
      <c r="B409" s="120"/>
      <c r="C409" s="22"/>
      <c r="D409" s="22"/>
      <c r="R409" s="4"/>
    </row>
    <row r="410" spans="1:18">
      <c r="A410" s="31"/>
      <c r="B410" s="120"/>
      <c r="C410" s="22"/>
      <c r="D410" s="22"/>
      <c r="R410" s="4"/>
    </row>
    <row r="411" spans="1:18">
      <c r="A411" s="31"/>
      <c r="B411" s="120"/>
      <c r="C411" s="22"/>
      <c r="D411" s="22"/>
      <c r="R411" s="4"/>
    </row>
    <row r="412" spans="1:18">
      <c r="A412" s="31"/>
      <c r="B412" s="120"/>
      <c r="C412" s="22"/>
      <c r="D412" s="22"/>
      <c r="R412" s="4"/>
    </row>
    <row r="413" spans="1:18">
      <c r="A413" s="31"/>
      <c r="B413" s="120"/>
      <c r="C413" s="22"/>
      <c r="D413" s="22"/>
      <c r="R413" s="4"/>
    </row>
    <row r="414" spans="1:18">
      <c r="A414" s="31"/>
      <c r="B414" s="120"/>
      <c r="C414" s="22"/>
      <c r="D414" s="22"/>
      <c r="R414" s="4"/>
    </row>
    <row r="415" spans="1:18">
      <c r="A415" s="31"/>
      <c r="B415" s="120"/>
      <c r="C415" s="22"/>
      <c r="D415" s="22"/>
      <c r="R415" s="4"/>
    </row>
    <row r="416" spans="1:18">
      <c r="A416" s="31"/>
      <c r="B416" s="120"/>
      <c r="C416" s="22"/>
      <c r="D416" s="22"/>
      <c r="R416" s="4"/>
    </row>
    <row r="417" spans="1:18">
      <c r="A417" s="31"/>
      <c r="B417" s="120"/>
      <c r="C417" s="22"/>
      <c r="D417" s="22"/>
      <c r="R417" s="4"/>
    </row>
    <row r="418" spans="1:18">
      <c r="A418" s="31"/>
      <c r="B418" s="120"/>
      <c r="C418" s="22"/>
      <c r="D418" s="22"/>
      <c r="R418" s="4"/>
    </row>
    <row r="419" spans="1:18">
      <c r="A419" s="31"/>
      <c r="B419" s="120"/>
      <c r="C419" s="22"/>
      <c r="D419" s="22"/>
      <c r="R419" s="4"/>
    </row>
    <row r="420" spans="1:18">
      <c r="A420" s="31"/>
      <c r="B420" s="120"/>
      <c r="C420" s="22"/>
      <c r="D420" s="22"/>
      <c r="R420" s="4"/>
    </row>
    <row r="421" spans="1:18">
      <c r="A421" s="31"/>
      <c r="B421" s="120"/>
      <c r="C421" s="22"/>
      <c r="D421" s="22"/>
      <c r="R421" s="4"/>
    </row>
    <row r="422" spans="1:18">
      <c r="A422" s="31"/>
      <c r="B422" s="120"/>
      <c r="C422" s="22"/>
      <c r="D422" s="22"/>
      <c r="R422" s="4"/>
    </row>
    <row r="423" spans="1:18">
      <c r="A423" s="31"/>
      <c r="B423" s="120"/>
      <c r="C423" s="22"/>
      <c r="D423" s="22"/>
      <c r="R423" s="4"/>
    </row>
    <row r="424" spans="1:18">
      <c r="A424" s="31"/>
      <c r="B424" s="120"/>
      <c r="C424" s="22"/>
      <c r="D424" s="22"/>
      <c r="R424" s="4"/>
    </row>
    <row r="425" spans="1:18">
      <c r="A425" s="31"/>
      <c r="B425" s="120"/>
      <c r="C425" s="22"/>
      <c r="D425" s="22"/>
      <c r="R425" s="4"/>
    </row>
    <row r="426" spans="1:18">
      <c r="A426" s="31"/>
      <c r="B426" s="120"/>
      <c r="C426" s="22"/>
      <c r="D426" s="22"/>
      <c r="R426" s="4"/>
    </row>
    <row r="427" spans="1:18">
      <c r="A427" s="31"/>
      <c r="B427" s="120"/>
      <c r="C427" s="22"/>
      <c r="D427" s="22"/>
      <c r="R427" s="4"/>
    </row>
    <row r="428" spans="1:18">
      <c r="A428" s="31"/>
      <c r="B428" s="120"/>
      <c r="C428" s="22"/>
      <c r="D428" s="22"/>
      <c r="R428" s="4"/>
    </row>
    <row r="429" spans="1:18">
      <c r="A429" s="31"/>
      <c r="B429" s="120"/>
      <c r="C429" s="22"/>
      <c r="D429" s="22"/>
      <c r="R429" s="4"/>
    </row>
    <row r="430" spans="1:18">
      <c r="A430" s="31"/>
      <c r="B430" s="120"/>
      <c r="C430" s="22"/>
      <c r="D430" s="22"/>
      <c r="R430" s="4"/>
    </row>
    <row r="431" spans="1:18">
      <c r="A431" s="31"/>
      <c r="B431" s="120"/>
      <c r="C431" s="22"/>
      <c r="D431" s="22"/>
      <c r="R431" s="4"/>
    </row>
    <row r="432" spans="1:18">
      <c r="A432" s="31"/>
      <c r="B432" s="120"/>
      <c r="C432" s="22"/>
      <c r="D432" s="22"/>
      <c r="R432" s="4"/>
    </row>
    <row r="433" spans="1:18">
      <c r="A433" s="31"/>
      <c r="B433" s="120"/>
      <c r="C433" s="22"/>
      <c r="D433" s="22"/>
      <c r="R433" s="4"/>
    </row>
    <row r="434" spans="1:18">
      <c r="A434" s="31"/>
      <c r="B434" s="120"/>
      <c r="C434" s="22"/>
      <c r="D434" s="22"/>
      <c r="R434" s="4"/>
    </row>
    <row r="435" spans="1:18">
      <c r="A435" s="31"/>
      <c r="B435" s="120"/>
      <c r="C435" s="22"/>
      <c r="D435" s="22"/>
      <c r="R435" s="4"/>
    </row>
    <row r="436" spans="1:18">
      <c r="A436" s="31"/>
      <c r="B436" s="120"/>
      <c r="C436" s="22"/>
      <c r="D436" s="22"/>
      <c r="R436" s="4"/>
    </row>
    <row r="437" spans="1:18">
      <c r="A437" s="31"/>
      <c r="B437" s="120"/>
      <c r="C437" s="22"/>
      <c r="D437" s="22"/>
      <c r="R437" s="4"/>
    </row>
    <row r="438" spans="1:18">
      <c r="A438" s="31"/>
      <c r="B438" s="120"/>
      <c r="C438" s="22"/>
      <c r="D438" s="22"/>
      <c r="R438" s="4"/>
    </row>
    <row r="439" spans="1:18">
      <c r="A439" s="31"/>
      <c r="B439" s="120"/>
      <c r="C439" s="22"/>
      <c r="D439" s="22"/>
      <c r="R439" s="4"/>
    </row>
    <row r="440" spans="1:18">
      <c r="A440" s="31"/>
      <c r="B440" s="120"/>
      <c r="C440" s="22"/>
      <c r="D440" s="22"/>
      <c r="R440" s="4"/>
    </row>
    <row r="441" spans="1:18">
      <c r="A441" s="31"/>
      <c r="B441" s="120"/>
      <c r="C441" s="22"/>
      <c r="D441" s="22"/>
      <c r="R441" s="4"/>
    </row>
    <row r="442" spans="1:18">
      <c r="A442" s="31"/>
      <c r="B442" s="120"/>
      <c r="C442" s="22"/>
      <c r="D442" s="22"/>
      <c r="R442" s="4"/>
    </row>
    <row r="443" spans="1:18">
      <c r="A443" s="31"/>
      <c r="B443" s="120"/>
      <c r="C443" s="22"/>
      <c r="D443" s="22"/>
      <c r="R443" s="4"/>
    </row>
    <row r="444" spans="1:18">
      <c r="A444" s="31"/>
      <c r="B444" s="120"/>
      <c r="C444" s="22"/>
      <c r="D444" s="22"/>
      <c r="R444" s="4"/>
    </row>
    <row r="445" spans="1:18">
      <c r="A445" s="31"/>
      <c r="B445" s="120"/>
      <c r="C445" s="22"/>
      <c r="D445" s="22"/>
      <c r="R445" s="4"/>
    </row>
    <row r="446" spans="1:18">
      <c r="A446" s="31"/>
      <c r="B446" s="120"/>
      <c r="C446" s="22"/>
      <c r="D446" s="22"/>
      <c r="R446" s="4"/>
    </row>
    <row r="447" spans="1:18">
      <c r="A447" s="31"/>
      <c r="B447" s="120"/>
      <c r="C447" s="22"/>
      <c r="D447" s="22"/>
      <c r="R447" s="4"/>
    </row>
    <row r="448" spans="1:18">
      <c r="A448" s="31"/>
      <c r="B448" s="120"/>
      <c r="C448" s="22"/>
      <c r="D448" s="22"/>
      <c r="R448" s="4"/>
    </row>
    <row r="449" spans="1:18">
      <c r="A449" s="31"/>
      <c r="B449" s="120"/>
      <c r="C449" s="22"/>
      <c r="D449" s="22"/>
      <c r="R449" s="4"/>
    </row>
    <row r="450" spans="1:18">
      <c r="A450" s="31"/>
      <c r="B450" s="120"/>
      <c r="C450" s="22"/>
      <c r="D450" s="22"/>
      <c r="R450" s="4"/>
    </row>
    <row r="451" spans="1:18">
      <c r="A451" s="31"/>
      <c r="B451" s="120"/>
      <c r="C451" s="22"/>
      <c r="D451" s="22"/>
      <c r="R451" s="4"/>
    </row>
    <row r="452" spans="1:18">
      <c r="A452" s="31"/>
      <c r="B452" s="120"/>
      <c r="C452" s="22"/>
      <c r="D452" s="22"/>
      <c r="R452" s="4"/>
    </row>
    <row r="453" spans="1:18">
      <c r="A453" s="31"/>
      <c r="B453" s="120"/>
      <c r="C453" s="22"/>
      <c r="D453" s="22"/>
      <c r="R453" s="4"/>
    </row>
    <row r="454" spans="1:18">
      <c r="A454" s="31"/>
      <c r="B454" s="120"/>
      <c r="C454" s="22"/>
      <c r="D454" s="22"/>
      <c r="R454" s="4"/>
    </row>
    <row r="455" spans="1:18">
      <c r="A455" s="31"/>
      <c r="B455" s="120"/>
      <c r="C455" s="22"/>
      <c r="D455" s="22"/>
      <c r="R455" s="4"/>
    </row>
    <row r="456" spans="1:18">
      <c r="A456" s="31"/>
      <c r="B456" s="120"/>
      <c r="C456" s="22"/>
      <c r="D456" s="22"/>
      <c r="R456" s="4"/>
    </row>
    <row r="457" spans="1:18">
      <c r="A457" s="31"/>
      <c r="B457" s="120"/>
      <c r="C457" s="22"/>
      <c r="D457" s="22"/>
      <c r="R457" s="4"/>
    </row>
    <row r="458" spans="1:18">
      <c r="A458" s="31"/>
      <c r="B458" s="120"/>
      <c r="C458" s="22"/>
      <c r="D458" s="22"/>
      <c r="R458" s="4"/>
    </row>
    <row r="459" spans="1:18">
      <c r="A459" s="31"/>
      <c r="B459" s="120"/>
      <c r="C459" s="22"/>
      <c r="D459" s="22"/>
      <c r="R459" s="4"/>
    </row>
    <row r="460" spans="1:18">
      <c r="A460" s="31"/>
      <c r="B460" s="120"/>
      <c r="C460" s="22"/>
      <c r="D460" s="22"/>
      <c r="R460" s="4"/>
    </row>
    <row r="461" spans="1:18">
      <c r="A461" s="31"/>
      <c r="B461" s="120"/>
      <c r="C461" s="22"/>
      <c r="D461" s="22"/>
      <c r="R461" s="4"/>
    </row>
    <row r="462" spans="1:18">
      <c r="A462" s="31"/>
      <c r="B462" s="120"/>
      <c r="C462" s="22"/>
      <c r="D462" s="22"/>
      <c r="R462" s="4"/>
    </row>
    <row r="463" spans="1:18">
      <c r="A463" s="31"/>
      <c r="B463" s="120"/>
      <c r="C463" s="22"/>
      <c r="D463" s="22"/>
      <c r="R463" s="4"/>
    </row>
    <row r="464" spans="1:18">
      <c r="A464" s="31"/>
      <c r="B464" s="120"/>
      <c r="C464" s="22"/>
      <c r="D464" s="22"/>
      <c r="R464" s="4"/>
    </row>
    <row r="465" spans="1:18">
      <c r="A465" s="31"/>
      <c r="B465" s="120"/>
      <c r="C465" s="22"/>
      <c r="D465" s="22"/>
      <c r="R465" s="4"/>
    </row>
    <row r="466" spans="1:18">
      <c r="A466" s="31"/>
      <c r="B466" s="120"/>
      <c r="C466" s="22"/>
      <c r="D466" s="22"/>
      <c r="R466" s="4"/>
    </row>
    <row r="467" spans="1:18">
      <c r="A467" s="31"/>
      <c r="B467" s="120"/>
      <c r="C467" s="22"/>
      <c r="D467" s="22"/>
      <c r="R467" s="4"/>
    </row>
    <row r="468" spans="1:18">
      <c r="A468" s="31"/>
      <c r="B468" s="120"/>
      <c r="C468" s="22"/>
      <c r="D468" s="22"/>
      <c r="R468" s="4"/>
    </row>
    <row r="469" spans="1:18">
      <c r="A469" s="31"/>
      <c r="B469" s="120"/>
      <c r="C469" s="22"/>
      <c r="D469" s="22"/>
      <c r="R469" s="4"/>
    </row>
    <row r="470" spans="1:18">
      <c r="A470" s="31"/>
      <c r="B470" s="120"/>
      <c r="C470" s="22"/>
      <c r="D470" s="22"/>
      <c r="R470" s="4"/>
    </row>
    <row r="471" spans="1:18">
      <c r="A471" s="31"/>
      <c r="B471" s="120"/>
      <c r="C471" s="22"/>
      <c r="D471" s="22"/>
      <c r="R471" s="4"/>
    </row>
    <row r="472" spans="1:18">
      <c r="A472" s="31"/>
      <c r="B472" s="120"/>
      <c r="C472" s="22"/>
      <c r="D472" s="22"/>
      <c r="R472" s="4"/>
    </row>
    <row r="473" spans="1:18">
      <c r="A473" s="31"/>
      <c r="B473" s="120"/>
      <c r="C473" s="22"/>
      <c r="D473" s="22"/>
      <c r="R473" s="4"/>
    </row>
    <row r="474" spans="1:18">
      <c r="A474" s="31"/>
      <c r="B474" s="120"/>
      <c r="C474" s="22"/>
      <c r="D474" s="22"/>
      <c r="R474" s="4"/>
    </row>
    <row r="475" spans="1:18">
      <c r="A475" s="31"/>
      <c r="B475" s="120"/>
      <c r="C475" s="22"/>
      <c r="D475" s="22"/>
      <c r="R475" s="4"/>
    </row>
    <row r="476" spans="1:18">
      <c r="A476" s="31"/>
      <c r="B476" s="120"/>
      <c r="C476" s="22"/>
      <c r="D476" s="22"/>
      <c r="R476" s="4"/>
    </row>
    <row r="477" spans="1:18">
      <c r="A477" s="31"/>
      <c r="B477" s="120"/>
      <c r="C477" s="22"/>
      <c r="D477" s="22"/>
      <c r="R477" s="4"/>
    </row>
    <row r="478" spans="1:18">
      <c r="A478" s="31"/>
      <c r="B478" s="120"/>
      <c r="C478" s="22"/>
      <c r="D478" s="22"/>
      <c r="R478" s="4"/>
    </row>
    <row r="479" spans="1:18">
      <c r="A479" s="31"/>
      <c r="B479" s="120"/>
      <c r="C479" s="22"/>
      <c r="D479" s="22"/>
      <c r="R479" s="4"/>
    </row>
    <row r="480" spans="1:18">
      <c r="A480" s="31"/>
      <c r="B480" s="120"/>
      <c r="C480" s="22"/>
      <c r="D480" s="22"/>
      <c r="R480" s="4"/>
    </row>
    <row r="481" spans="1:18">
      <c r="A481" s="31"/>
      <c r="B481" s="120"/>
      <c r="C481" s="22"/>
      <c r="D481" s="22"/>
      <c r="R481" s="4"/>
    </row>
    <row r="482" spans="1:18">
      <c r="A482" s="31"/>
      <c r="B482" s="120"/>
      <c r="C482" s="22"/>
      <c r="D482" s="22"/>
      <c r="R482" s="4"/>
    </row>
    <row r="483" spans="1:18">
      <c r="A483" s="31"/>
      <c r="B483" s="120"/>
      <c r="C483" s="22"/>
      <c r="D483" s="22"/>
      <c r="R483" s="4"/>
    </row>
    <row r="484" spans="1:18">
      <c r="A484" s="31"/>
      <c r="B484" s="120"/>
      <c r="C484" s="22"/>
      <c r="D484" s="22"/>
      <c r="R484" s="4"/>
    </row>
    <row r="485" spans="1:18">
      <c r="A485" s="31"/>
      <c r="B485" s="120"/>
      <c r="C485" s="22"/>
      <c r="D485" s="22"/>
      <c r="R485" s="4"/>
    </row>
    <row r="486" spans="1:18">
      <c r="A486" s="31"/>
      <c r="B486" s="120"/>
      <c r="C486" s="22"/>
      <c r="D486" s="22"/>
      <c r="R486" s="4"/>
    </row>
    <row r="487" spans="1:18">
      <c r="A487" s="31"/>
      <c r="B487" s="120"/>
      <c r="C487" s="22"/>
      <c r="D487" s="22"/>
      <c r="R487" s="4"/>
    </row>
    <row r="488" spans="1:18">
      <c r="A488" s="31"/>
      <c r="B488" s="120"/>
      <c r="C488" s="22"/>
      <c r="D488" s="22"/>
      <c r="R488" s="4"/>
    </row>
    <row r="489" spans="1:18">
      <c r="A489" s="31"/>
      <c r="B489" s="120"/>
      <c r="C489" s="22"/>
      <c r="D489" s="22"/>
      <c r="R489" s="4"/>
    </row>
    <row r="490" spans="1:18">
      <c r="A490" s="31"/>
      <c r="B490" s="120"/>
      <c r="C490" s="22"/>
      <c r="D490" s="22"/>
      <c r="R490" s="4"/>
    </row>
    <row r="491" spans="1:18">
      <c r="A491" s="31"/>
      <c r="B491" s="120"/>
      <c r="C491" s="22"/>
      <c r="D491" s="22"/>
      <c r="R491" s="4"/>
    </row>
    <row r="492" spans="1:18">
      <c r="A492" s="31"/>
      <c r="B492" s="120"/>
      <c r="C492" s="22"/>
      <c r="D492" s="22"/>
      <c r="R492" s="4"/>
    </row>
    <row r="493" spans="1:18">
      <c r="A493" s="31"/>
      <c r="B493" s="120"/>
      <c r="C493" s="22"/>
      <c r="D493" s="22"/>
      <c r="R493" s="4"/>
    </row>
    <row r="494" spans="1:18">
      <c r="A494" s="31"/>
      <c r="B494" s="120"/>
      <c r="C494" s="22"/>
      <c r="D494" s="22"/>
      <c r="R494" s="4"/>
    </row>
    <row r="495" spans="1:18">
      <c r="A495" s="31"/>
      <c r="B495" s="120"/>
      <c r="C495" s="22"/>
      <c r="D495" s="22"/>
      <c r="R495" s="4"/>
    </row>
    <row r="496" spans="1:18">
      <c r="A496" s="31"/>
      <c r="B496" s="120"/>
      <c r="C496" s="22"/>
      <c r="D496" s="22"/>
      <c r="R496" s="4"/>
    </row>
    <row r="497" spans="1:18">
      <c r="A497" s="31"/>
      <c r="B497" s="120"/>
      <c r="C497" s="22"/>
      <c r="D497" s="22"/>
      <c r="R497" s="4"/>
    </row>
    <row r="498" spans="1:18">
      <c r="A498" s="31"/>
      <c r="B498" s="120"/>
      <c r="C498" s="22"/>
      <c r="D498" s="22"/>
      <c r="R498" s="4"/>
    </row>
    <row r="499" spans="1:18">
      <c r="A499" s="31"/>
      <c r="B499" s="120"/>
      <c r="C499" s="22"/>
      <c r="D499" s="22"/>
      <c r="R499" s="4"/>
    </row>
    <row r="500" spans="1:18">
      <c r="A500" s="31"/>
      <c r="B500" s="120"/>
      <c r="C500" s="22"/>
      <c r="D500" s="22"/>
      <c r="R500" s="4"/>
    </row>
    <row r="501" spans="1:18">
      <c r="A501" s="31"/>
      <c r="B501" s="120"/>
      <c r="C501" s="22"/>
      <c r="D501" s="22"/>
      <c r="R501" s="4"/>
    </row>
    <row r="502" spans="1:18">
      <c r="A502" s="31"/>
      <c r="B502" s="120"/>
      <c r="C502" s="22"/>
      <c r="D502" s="22"/>
      <c r="R502" s="4"/>
    </row>
    <row r="503" spans="1:18">
      <c r="A503" s="31"/>
      <c r="B503" s="120"/>
      <c r="C503" s="22"/>
      <c r="D503" s="22"/>
      <c r="R503" s="4"/>
    </row>
    <row r="504" spans="1:18">
      <c r="A504" s="31"/>
      <c r="B504" s="120"/>
      <c r="C504" s="22"/>
      <c r="D504" s="22"/>
      <c r="R504" s="4"/>
    </row>
    <row r="505" spans="1:18">
      <c r="A505" s="31"/>
      <c r="B505" s="120"/>
      <c r="C505" s="22"/>
      <c r="D505" s="22"/>
      <c r="R505" s="4"/>
    </row>
    <row r="506" spans="1:18">
      <c r="A506" s="31"/>
      <c r="B506" s="120"/>
      <c r="C506" s="22"/>
      <c r="D506" s="22"/>
      <c r="R506" s="4"/>
    </row>
    <row r="507" spans="1:18">
      <c r="A507" s="31"/>
      <c r="B507" s="120"/>
      <c r="C507" s="22"/>
      <c r="D507" s="22"/>
      <c r="R507" s="4"/>
    </row>
    <row r="508" spans="1:18">
      <c r="A508" s="31"/>
      <c r="B508" s="120"/>
      <c r="C508" s="22"/>
      <c r="D508" s="22"/>
      <c r="R508" s="4"/>
    </row>
    <row r="509" spans="1:18">
      <c r="A509" s="31"/>
      <c r="B509" s="120"/>
      <c r="C509" s="22"/>
      <c r="D509" s="22"/>
      <c r="R509" s="4"/>
    </row>
    <row r="510" spans="1:18">
      <c r="A510" s="31"/>
      <c r="B510" s="120"/>
      <c r="C510" s="22"/>
      <c r="D510" s="22"/>
      <c r="R510" s="4"/>
    </row>
    <row r="511" spans="1:18">
      <c r="A511" s="31"/>
      <c r="B511" s="120"/>
      <c r="C511" s="22"/>
      <c r="D511" s="22"/>
      <c r="R511" s="4"/>
    </row>
    <row r="512" spans="1:18">
      <c r="A512" s="31"/>
      <c r="B512" s="120"/>
      <c r="C512" s="22"/>
      <c r="D512" s="22"/>
      <c r="R512" s="4"/>
    </row>
    <row r="513" spans="1:18">
      <c r="A513" s="31"/>
      <c r="B513" s="120"/>
      <c r="C513" s="22"/>
      <c r="D513" s="22"/>
      <c r="R513" s="4"/>
    </row>
    <row r="514" spans="1:18">
      <c r="A514" s="31"/>
      <c r="B514" s="120"/>
      <c r="C514" s="22"/>
      <c r="D514" s="22"/>
      <c r="R514" s="4"/>
    </row>
    <row r="515" spans="1:18">
      <c r="A515" s="31"/>
      <c r="B515" s="120"/>
      <c r="C515" s="22"/>
      <c r="D515" s="22"/>
      <c r="R515" s="4"/>
    </row>
    <row r="516" spans="1:18">
      <c r="A516" s="31"/>
      <c r="B516" s="120"/>
      <c r="C516" s="22"/>
      <c r="D516" s="22"/>
      <c r="R516" s="4"/>
    </row>
    <row r="517" spans="1:18">
      <c r="A517" s="31"/>
      <c r="B517" s="120"/>
      <c r="C517" s="22"/>
      <c r="D517" s="22"/>
      <c r="R517" s="4"/>
    </row>
    <row r="518" spans="1:18">
      <c r="A518" s="31"/>
      <c r="B518" s="120"/>
      <c r="C518" s="22"/>
      <c r="D518" s="22"/>
      <c r="R518" s="4"/>
    </row>
    <row r="519" spans="1:18">
      <c r="A519" s="31"/>
      <c r="B519" s="120"/>
      <c r="C519" s="22"/>
      <c r="D519" s="22"/>
      <c r="R519" s="4"/>
    </row>
    <row r="520" spans="1:18">
      <c r="A520" s="31"/>
      <c r="B520" s="120"/>
      <c r="C520" s="22"/>
      <c r="D520" s="22"/>
      <c r="R520" s="4"/>
    </row>
    <row r="521" spans="1:18">
      <c r="A521" s="31"/>
      <c r="B521" s="120"/>
      <c r="C521" s="22"/>
      <c r="D521" s="22"/>
      <c r="R521" s="4"/>
    </row>
    <row r="522" spans="1:18">
      <c r="A522" s="31"/>
      <c r="B522" s="120"/>
      <c r="C522" s="22"/>
      <c r="D522" s="22"/>
      <c r="R522" s="4"/>
    </row>
    <row r="523" spans="1:18">
      <c r="A523" s="31"/>
      <c r="B523" s="120"/>
      <c r="C523" s="22"/>
      <c r="D523" s="22"/>
      <c r="R523" s="4"/>
    </row>
    <row r="524" spans="1:18">
      <c r="A524" s="31"/>
      <c r="B524" s="120"/>
      <c r="C524" s="22"/>
      <c r="D524" s="22"/>
      <c r="R524" s="4"/>
    </row>
    <row r="525" spans="1:18">
      <c r="A525" s="31"/>
      <c r="B525" s="120"/>
      <c r="C525" s="22"/>
      <c r="D525" s="22"/>
      <c r="R525" s="4"/>
    </row>
    <row r="526" spans="1:18">
      <c r="A526" s="31"/>
      <c r="B526" s="120"/>
      <c r="C526" s="22"/>
      <c r="D526" s="22"/>
      <c r="R526" s="4"/>
    </row>
    <row r="527" spans="1:18">
      <c r="A527" s="31"/>
      <c r="B527" s="120"/>
      <c r="C527" s="22"/>
      <c r="D527" s="22"/>
      <c r="R527" s="4"/>
    </row>
    <row r="528" spans="1:18">
      <c r="A528" s="31"/>
      <c r="B528" s="120"/>
      <c r="C528" s="22"/>
      <c r="D528" s="22"/>
      <c r="R528" s="4"/>
    </row>
    <row r="529" spans="1:18">
      <c r="A529" s="31"/>
      <c r="B529" s="120"/>
      <c r="C529" s="22"/>
      <c r="D529" s="22"/>
      <c r="R529" s="4"/>
    </row>
    <row r="530" spans="1:18">
      <c r="A530" s="31"/>
      <c r="B530" s="120"/>
      <c r="C530" s="22"/>
      <c r="D530" s="22"/>
      <c r="R530" s="4"/>
    </row>
    <row r="531" spans="1:18">
      <c r="A531" s="31"/>
      <c r="B531" s="120"/>
      <c r="C531" s="22"/>
      <c r="D531" s="22"/>
      <c r="R531" s="4"/>
    </row>
    <row r="532" spans="1:18">
      <c r="A532" s="31"/>
      <c r="B532" s="120"/>
      <c r="C532" s="22"/>
      <c r="D532" s="22"/>
      <c r="R532" s="4"/>
    </row>
    <row r="533" spans="1:18">
      <c r="A533" s="31"/>
      <c r="B533" s="120"/>
      <c r="C533" s="22"/>
      <c r="D533" s="22"/>
      <c r="R533" s="4"/>
    </row>
    <row r="534" spans="1:18">
      <c r="A534" s="31"/>
      <c r="B534" s="120"/>
      <c r="C534" s="22"/>
      <c r="D534" s="22"/>
      <c r="R534" s="4"/>
    </row>
    <row r="535" spans="1:18">
      <c r="A535" s="31"/>
      <c r="B535" s="120"/>
      <c r="C535" s="22"/>
      <c r="D535" s="22"/>
      <c r="R535" s="4"/>
    </row>
    <row r="536" spans="1:18">
      <c r="A536" s="31"/>
      <c r="B536" s="120"/>
      <c r="C536" s="22"/>
      <c r="D536" s="22"/>
      <c r="R536" s="4"/>
    </row>
    <row r="537" spans="1:18">
      <c r="A537" s="31"/>
      <c r="B537" s="120"/>
      <c r="C537" s="22"/>
      <c r="D537" s="22"/>
      <c r="R537" s="4"/>
    </row>
    <row r="538" spans="1:18">
      <c r="A538" s="31"/>
      <c r="B538" s="120"/>
      <c r="C538" s="22"/>
      <c r="D538" s="22"/>
      <c r="R538" s="4"/>
    </row>
    <row r="539" spans="1:18">
      <c r="A539" s="31"/>
      <c r="B539" s="120"/>
      <c r="C539" s="22"/>
      <c r="D539" s="22"/>
      <c r="R539" s="4"/>
    </row>
    <row r="540" spans="1:18">
      <c r="A540" s="31"/>
      <c r="B540" s="120"/>
      <c r="C540" s="22"/>
      <c r="D540" s="22"/>
      <c r="R540" s="4"/>
    </row>
    <row r="541" spans="1:18">
      <c r="A541" s="31"/>
      <c r="B541" s="120"/>
      <c r="C541" s="22"/>
      <c r="D541" s="22"/>
      <c r="R541" s="4"/>
    </row>
    <row r="542" spans="1:18">
      <c r="A542" s="31"/>
      <c r="B542" s="120"/>
      <c r="C542" s="22"/>
      <c r="D542" s="22"/>
      <c r="R542" s="4"/>
    </row>
    <row r="543" spans="1:18">
      <c r="A543" s="31"/>
      <c r="B543" s="120"/>
      <c r="C543" s="22"/>
      <c r="D543" s="22"/>
      <c r="R543" s="4"/>
    </row>
    <row r="544" spans="1:18">
      <c r="A544" s="31"/>
      <c r="B544" s="120"/>
      <c r="C544" s="22"/>
      <c r="D544" s="22"/>
      <c r="R544" s="4"/>
    </row>
    <row r="545" spans="1:18">
      <c r="A545" s="31"/>
      <c r="B545" s="120"/>
      <c r="C545" s="22"/>
      <c r="D545" s="22"/>
      <c r="R545" s="4"/>
    </row>
    <row r="546" spans="1:18">
      <c r="A546" s="31"/>
      <c r="B546" s="120"/>
      <c r="C546" s="22"/>
      <c r="D546" s="22"/>
      <c r="R546" s="4"/>
    </row>
    <row r="547" spans="1:18">
      <c r="A547" s="31"/>
      <c r="B547" s="120"/>
      <c r="C547" s="22"/>
      <c r="D547" s="22"/>
      <c r="R547" s="4"/>
    </row>
    <row r="548" spans="1:18">
      <c r="A548" s="31"/>
      <c r="B548" s="120"/>
      <c r="C548" s="22"/>
      <c r="D548" s="22"/>
      <c r="R548" s="4"/>
    </row>
    <row r="549" spans="1:18">
      <c r="A549" s="31"/>
      <c r="B549" s="120"/>
      <c r="C549" s="22"/>
      <c r="D549" s="22"/>
      <c r="R549" s="4"/>
    </row>
    <row r="550" spans="1:18">
      <c r="A550" s="31"/>
      <c r="B550" s="120"/>
      <c r="C550" s="22"/>
      <c r="D550" s="22"/>
      <c r="R550" s="4"/>
    </row>
    <row r="551" spans="1:18">
      <c r="A551" s="31"/>
      <c r="B551" s="120"/>
      <c r="C551" s="22"/>
      <c r="D551" s="22"/>
      <c r="R551" s="4"/>
    </row>
    <row r="552" spans="1:18">
      <c r="A552" s="31"/>
      <c r="B552" s="120"/>
      <c r="C552" s="22"/>
      <c r="D552" s="22"/>
      <c r="R552" s="4"/>
    </row>
    <row r="553" spans="1:18">
      <c r="A553" s="31"/>
      <c r="B553" s="120"/>
      <c r="C553" s="22"/>
      <c r="D553" s="22"/>
      <c r="R553" s="4"/>
    </row>
    <row r="554" spans="1:18">
      <c r="A554" s="31"/>
      <c r="B554" s="120"/>
      <c r="C554" s="22"/>
      <c r="D554" s="22"/>
      <c r="R554" s="4"/>
    </row>
    <row r="555" spans="1:18">
      <c r="A555" s="31"/>
      <c r="B555" s="120"/>
      <c r="C555" s="22"/>
      <c r="D555" s="22"/>
      <c r="R555" s="4"/>
    </row>
    <row r="556" spans="1:18">
      <c r="A556" s="31"/>
      <c r="B556" s="120"/>
      <c r="C556" s="22"/>
      <c r="D556" s="22"/>
      <c r="R556" s="4"/>
    </row>
    <row r="557" spans="1:18">
      <c r="A557" s="31"/>
      <c r="B557" s="120"/>
      <c r="C557" s="22"/>
      <c r="D557" s="22"/>
      <c r="R557" s="4"/>
    </row>
    <row r="558" spans="1:18">
      <c r="A558" s="31"/>
      <c r="B558" s="120"/>
      <c r="C558" s="22"/>
      <c r="D558" s="22"/>
      <c r="R558" s="4"/>
    </row>
    <row r="559" spans="1:18">
      <c r="A559" s="31"/>
      <c r="B559" s="120"/>
      <c r="C559" s="22"/>
      <c r="D559" s="22"/>
      <c r="R559" s="4"/>
    </row>
    <row r="560" spans="1:18">
      <c r="A560" s="31"/>
      <c r="B560" s="120"/>
      <c r="C560" s="22"/>
      <c r="D560" s="22"/>
      <c r="R560" s="4"/>
    </row>
    <row r="561" spans="1:18">
      <c r="A561" s="31"/>
      <c r="B561" s="120"/>
      <c r="C561" s="22"/>
      <c r="D561" s="22"/>
      <c r="R561" s="4"/>
    </row>
    <row r="562" spans="1:18">
      <c r="A562" s="31"/>
      <c r="B562" s="120"/>
      <c r="C562" s="22"/>
      <c r="D562" s="22"/>
      <c r="R562" s="4"/>
    </row>
    <row r="563" spans="1:18">
      <c r="A563" s="31"/>
      <c r="B563" s="120"/>
      <c r="C563" s="22"/>
      <c r="D563" s="22"/>
      <c r="R563" s="4"/>
    </row>
    <row r="564" spans="1:18">
      <c r="A564" s="31"/>
      <c r="B564" s="120"/>
      <c r="C564" s="22"/>
      <c r="D564" s="22"/>
      <c r="R564" s="4"/>
    </row>
    <row r="565" spans="1:18">
      <c r="A565" s="31"/>
      <c r="B565" s="120"/>
      <c r="C565" s="22"/>
      <c r="D565" s="22"/>
      <c r="R565" s="4"/>
    </row>
    <row r="566" spans="1:18">
      <c r="A566" s="31"/>
      <c r="B566" s="120"/>
      <c r="C566" s="22"/>
      <c r="D566" s="22"/>
      <c r="R566" s="4"/>
    </row>
    <row r="567" spans="1:18">
      <c r="A567" s="31"/>
      <c r="B567" s="120"/>
      <c r="C567" s="22"/>
      <c r="D567" s="22"/>
      <c r="R567" s="4"/>
    </row>
    <row r="568" spans="1:18">
      <c r="A568" s="31"/>
      <c r="B568" s="120"/>
      <c r="C568" s="22"/>
      <c r="D568" s="22"/>
      <c r="R568" s="4"/>
    </row>
    <row r="569" spans="1:18">
      <c r="A569" s="31"/>
      <c r="B569" s="120"/>
      <c r="C569" s="22"/>
      <c r="D569" s="22"/>
      <c r="R569" s="4"/>
    </row>
    <row r="570" spans="1:18">
      <c r="A570" s="31"/>
      <c r="B570" s="120"/>
      <c r="C570" s="22"/>
      <c r="D570" s="22"/>
      <c r="R570" s="4"/>
    </row>
    <row r="571" spans="1:18">
      <c r="A571" s="31"/>
      <c r="B571" s="120"/>
      <c r="C571" s="22"/>
      <c r="D571" s="22"/>
      <c r="R571" s="4"/>
    </row>
    <row r="572" spans="1:18">
      <c r="A572" s="31"/>
      <c r="B572" s="120"/>
      <c r="C572" s="22"/>
      <c r="D572" s="22"/>
      <c r="R572" s="4"/>
    </row>
    <row r="573" spans="1:18">
      <c r="A573" s="31"/>
      <c r="B573" s="120"/>
      <c r="C573" s="22"/>
      <c r="D573" s="22"/>
      <c r="R573" s="4"/>
    </row>
    <row r="574" spans="1:18">
      <c r="A574" s="31"/>
      <c r="B574" s="120"/>
      <c r="C574" s="22"/>
      <c r="D574" s="22"/>
      <c r="R574" s="4"/>
    </row>
    <row r="575" spans="1:18">
      <c r="A575" s="31"/>
      <c r="B575" s="120"/>
      <c r="C575" s="22"/>
      <c r="D575" s="22"/>
      <c r="R575" s="4"/>
    </row>
    <row r="576" spans="1:18">
      <c r="A576" s="31"/>
      <c r="B576" s="120"/>
      <c r="C576" s="22"/>
      <c r="D576" s="22"/>
      <c r="R576" s="4"/>
    </row>
    <row r="577" spans="1:18">
      <c r="A577" s="31"/>
      <c r="B577" s="120"/>
      <c r="C577" s="22"/>
      <c r="D577" s="22"/>
      <c r="R577" s="4"/>
    </row>
    <row r="578" spans="1:18">
      <c r="A578" s="31"/>
      <c r="B578" s="120"/>
      <c r="C578" s="22"/>
      <c r="D578" s="22"/>
      <c r="R578" s="4"/>
    </row>
    <row r="579" spans="1:18">
      <c r="A579" s="31"/>
      <c r="B579" s="120"/>
      <c r="C579" s="22"/>
      <c r="D579" s="22"/>
      <c r="R579" s="4"/>
    </row>
    <row r="580" spans="1:18">
      <c r="A580" s="31"/>
      <c r="B580" s="120"/>
      <c r="C580" s="22"/>
      <c r="D580" s="22"/>
      <c r="R580" s="4"/>
    </row>
    <row r="581" spans="1:18">
      <c r="A581" s="31"/>
      <c r="B581" s="120"/>
      <c r="C581" s="22"/>
      <c r="D581" s="22"/>
      <c r="R581" s="4"/>
    </row>
    <row r="582" spans="1:18">
      <c r="A582" s="31"/>
      <c r="B582" s="120"/>
      <c r="C582" s="22"/>
      <c r="D582" s="22"/>
      <c r="R582" s="4"/>
    </row>
    <row r="583" spans="1:18">
      <c r="A583" s="31"/>
      <c r="B583" s="120"/>
      <c r="C583" s="22"/>
      <c r="D583" s="22"/>
      <c r="R583" s="4"/>
    </row>
    <row r="584" spans="1:18">
      <c r="A584" s="31"/>
      <c r="B584" s="120"/>
      <c r="C584" s="22"/>
      <c r="D584" s="22"/>
      <c r="R584" s="4"/>
    </row>
    <row r="585" spans="1:18">
      <c r="A585" s="31"/>
      <c r="B585" s="120"/>
      <c r="C585" s="22"/>
      <c r="D585" s="22"/>
      <c r="R585" s="4"/>
    </row>
    <row r="586" spans="1:18">
      <c r="A586" s="31"/>
      <c r="B586" s="120"/>
      <c r="C586" s="22"/>
      <c r="D586" s="22"/>
      <c r="R586" s="4"/>
    </row>
    <row r="587" spans="1:18">
      <c r="A587" s="31"/>
      <c r="B587" s="120"/>
      <c r="C587" s="22"/>
      <c r="D587" s="22"/>
      <c r="R587" s="4"/>
    </row>
    <row r="588" spans="1:18">
      <c r="A588" s="31"/>
      <c r="B588" s="120"/>
      <c r="C588" s="22"/>
      <c r="D588" s="22"/>
      <c r="R588" s="4"/>
    </row>
    <row r="589" spans="1:18">
      <c r="A589" s="31"/>
      <c r="B589" s="120"/>
      <c r="C589" s="22"/>
      <c r="D589" s="22"/>
      <c r="R589" s="4"/>
    </row>
    <row r="590" spans="1:18">
      <c r="A590" s="31"/>
      <c r="B590" s="120"/>
      <c r="C590" s="22"/>
      <c r="D590" s="22"/>
      <c r="R590" s="4"/>
    </row>
    <row r="591" spans="1:18">
      <c r="A591" s="31"/>
      <c r="B591" s="120"/>
      <c r="C591" s="22"/>
      <c r="D591" s="22"/>
      <c r="R591" s="4"/>
    </row>
    <row r="592" spans="1:18">
      <c r="A592" s="31"/>
      <c r="B592" s="120"/>
      <c r="C592" s="22"/>
      <c r="D592" s="22"/>
      <c r="R592" s="4"/>
    </row>
    <row r="593" spans="1:18">
      <c r="A593" s="31"/>
      <c r="B593" s="120"/>
      <c r="C593" s="22"/>
      <c r="D593" s="22"/>
      <c r="R593" s="4"/>
    </row>
    <row r="594" spans="1:18">
      <c r="A594" s="31"/>
      <c r="B594" s="120"/>
      <c r="C594" s="22"/>
      <c r="D594" s="22"/>
      <c r="R594" s="4"/>
    </row>
    <row r="595" spans="1:18">
      <c r="A595" s="31"/>
      <c r="B595" s="120"/>
      <c r="C595" s="22"/>
      <c r="D595" s="22"/>
      <c r="R595" s="4"/>
    </row>
    <row r="596" spans="1:18">
      <c r="A596" s="31"/>
      <c r="B596" s="120"/>
      <c r="C596" s="22"/>
      <c r="D596" s="22"/>
      <c r="R596" s="4"/>
    </row>
    <row r="597" spans="1:18">
      <c r="A597" s="31"/>
      <c r="B597" s="120"/>
      <c r="C597" s="22"/>
      <c r="D597" s="22"/>
      <c r="R597" s="4"/>
    </row>
    <row r="598" spans="1:18">
      <c r="A598" s="31"/>
      <c r="B598" s="120"/>
      <c r="C598" s="22"/>
      <c r="D598" s="22"/>
      <c r="R598" s="4"/>
    </row>
    <row r="599" spans="1:18">
      <c r="A599" s="31"/>
      <c r="B599" s="120"/>
      <c r="C599" s="22"/>
      <c r="D599" s="22"/>
      <c r="R599" s="4"/>
    </row>
    <row r="600" spans="1:18">
      <c r="A600" s="31"/>
      <c r="B600" s="120"/>
      <c r="C600" s="22"/>
      <c r="D600" s="22"/>
      <c r="R600" s="4"/>
    </row>
    <row r="601" spans="1:18">
      <c r="A601" s="31"/>
      <c r="B601" s="120"/>
      <c r="C601" s="22"/>
      <c r="D601" s="22"/>
      <c r="R601" s="4"/>
    </row>
    <row r="602" spans="1:18">
      <c r="A602" s="31"/>
      <c r="B602" s="120"/>
      <c r="C602" s="22"/>
      <c r="D602" s="22"/>
      <c r="R602" s="4"/>
    </row>
    <row r="603" spans="1:18">
      <c r="A603" s="31"/>
      <c r="B603" s="120"/>
      <c r="C603" s="22"/>
      <c r="D603" s="22"/>
      <c r="R603" s="4"/>
    </row>
    <row r="604" spans="1:18">
      <c r="A604" s="31"/>
      <c r="B604" s="120"/>
      <c r="C604" s="22"/>
      <c r="D604" s="22"/>
      <c r="R604" s="4"/>
    </row>
    <row r="605" spans="1:18">
      <c r="A605" s="31"/>
      <c r="B605" s="120"/>
      <c r="C605" s="22"/>
      <c r="D605" s="22"/>
      <c r="R605" s="4"/>
    </row>
    <row r="606" spans="1:18">
      <c r="A606" s="31"/>
      <c r="B606" s="120"/>
      <c r="C606" s="22"/>
      <c r="D606" s="22"/>
      <c r="R606" s="4"/>
    </row>
    <row r="607" spans="1:18">
      <c r="A607" s="31"/>
      <c r="B607" s="120"/>
      <c r="C607" s="22"/>
      <c r="D607" s="22"/>
      <c r="R607" s="4"/>
    </row>
    <row r="608" spans="1:18">
      <c r="A608" s="31"/>
      <c r="B608" s="120"/>
      <c r="C608" s="22"/>
      <c r="D608" s="22"/>
      <c r="R608" s="4"/>
    </row>
    <row r="609" spans="1:18">
      <c r="A609" s="31"/>
      <c r="B609" s="120"/>
      <c r="C609" s="22"/>
      <c r="D609" s="22"/>
      <c r="R609" s="4"/>
    </row>
    <row r="610" spans="1:18">
      <c r="A610" s="31"/>
      <c r="B610" s="120"/>
      <c r="C610" s="22"/>
      <c r="D610" s="22"/>
      <c r="R610" s="4"/>
    </row>
    <row r="611" spans="1:18">
      <c r="A611" s="31"/>
      <c r="B611" s="120"/>
      <c r="C611" s="22"/>
      <c r="D611" s="22"/>
      <c r="R611" s="4"/>
    </row>
    <row r="612" spans="1:18">
      <c r="A612" s="31"/>
      <c r="B612" s="120"/>
      <c r="C612" s="22"/>
      <c r="D612" s="22"/>
      <c r="R612" s="4"/>
    </row>
    <row r="613" spans="1:18">
      <c r="A613" s="31"/>
      <c r="B613" s="120"/>
      <c r="C613" s="22"/>
      <c r="D613" s="22"/>
      <c r="R613" s="4"/>
    </row>
    <row r="614" spans="1:18">
      <c r="A614" s="31"/>
      <c r="B614" s="120"/>
      <c r="C614" s="22"/>
      <c r="D614" s="22"/>
      <c r="R614" s="4"/>
    </row>
    <row r="615" spans="1:18">
      <c r="A615" s="31"/>
      <c r="B615" s="120"/>
      <c r="C615" s="22"/>
      <c r="D615" s="22"/>
      <c r="R615" s="4"/>
    </row>
    <row r="616" spans="1:18">
      <c r="A616" s="31"/>
      <c r="B616" s="120"/>
      <c r="C616" s="22"/>
      <c r="D616" s="22"/>
      <c r="R616" s="4"/>
    </row>
    <row r="617" spans="1:18">
      <c r="A617" s="31"/>
      <c r="B617" s="120"/>
      <c r="C617" s="22"/>
      <c r="D617" s="22"/>
      <c r="R617" s="4"/>
    </row>
    <row r="618" spans="1:18">
      <c r="A618" s="31"/>
      <c r="B618" s="120"/>
      <c r="C618" s="22"/>
      <c r="D618" s="22"/>
      <c r="R618" s="4"/>
    </row>
    <row r="619" spans="1:18">
      <c r="A619" s="31"/>
      <c r="B619" s="120"/>
      <c r="C619" s="22"/>
      <c r="D619" s="22"/>
      <c r="R619" s="4"/>
    </row>
    <row r="620" spans="1:18">
      <c r="A620" s="31"/>
      <c r="B620" s="120"/>
      <c r="C620" s="22"/>
      <c r="D620" s="22"/>
      <c r="R620" s="4"/>
    </row>
    <row r="621" spans="1:18">
      <c r="A621" s="31"/>
      <c r="B621" s="120"/>
      <c r="C621" s="22"/>
      <c r="D621" s="22"/>
      <c r="R621" s="4"/>
    </row>
    <row r="622" spans="1:18">
      <c r="A622" s="31"/>
      <c r="B622" s="120"/>
      <c r="C622" s="22"/>
      <c r="D622" s="22"/>
      <c r="R622" s="4"/>
    </row>
    <row r="623" spans="1:18">
      <c r="A623" s="31"/>
      <c r="B623" s="120"/>
      <c r="C623" s="22"/>
      <c r="D623" s="22"/>
      <c r="R623" s="4"/>
    </row>
    <row r="624" spans="1:18">
      <c r="A624" s="31"/>
      <c r="B624" s="120"/>
      <c r="C624" s="22"/>
      <c r="D624" s="22"/>
      <c r="R624" s="4"/>
    </row>
    <row r="625" spans="1:18">
      <c r="A625" s="31"/>
      <c r="B625" s="120"/>
      <c r="C625" s="22"/>
      <c r="D625" s="22"/>
      <c r="R625" s="4"/>
    </row>
    <row r="626" spans="1:18">
      <c r="A626" s="31"/>
      <c r="B626" s="120"/>
      <c r="C626" s="22"/>
      <c r="D626" s="22"/>
      <c r="R626" s="4"/>
    </row>
    <row r="627" spans="1:18">
      <c r="A627" s="31"/>
      <c r="B627" s="120"/>
      <c r="C627" s="22"/>
      <c r="D627" s="22"/>
      <c r="R627" s="4"/>
    </row>
    <row r="628" spans="1:18">
      <c r="A628" s="31"/>
      <c r="B628" s="120"/>
      <c r="C628" s="22"/>
      <c r="D628" s="22"/>
      <c r="R628" s="4"/>
    </row>
    <row r="629" spans="1:18">
      <c r="A629" s="31"/>
      <c r="B629" s="120"/>
      <c r="C629" s="22"/>
      <c r="D629" s="22"/>
      <c r="R629" s="4"/>
    </row>
    <row r="630" spans="1:18">
      <c r="A630" s="31"/>
      <c r="B630" s="120"/>
      <c r="C630" s="22"/>
      <c r="D630" s="22"/>
      <c r="R630" s="4"/>
    </row>
    <row r="631" spans="1:18">
      <c r="A631" s="31"/>
      <c r="B631" s="120"/>
      <c r="C631" s="22"/>
      <c r="D631" s="22"/>
      <c r="R631" s="4"/>
    </row>
    <row r="632" spans="1:18">
      <c r="A632" s="31"/>
      <c r="B632" s="120"/>
      <c r="C632" s="22"/>
      <c r="D632" s="22"/>
      <c r="R632" s="4"/>
    </row>
    <row r="633" spans="1:18">
      <c r="A633" s="31"/>
      <c r="B633" s="120"/>
      <c r="C633" s="22"/>
      <c r="D633" s="22"/>
      <c r="R633" s="4"/>
    </row>
    <row r="634" spans="1:18">
      <c r="A634" s="31"/>
      <c r="B634" s="120"/>
      <c r="C634" s="22"/>
      <c r="D634" s="22"/>
      <c r="R634" s="4"/>
    </row>
    <row r="635" spans="1:18">
      <c r="A635" s="31"/>
      <c r="B635" s="120"/>
      <c r="C635" s="22"/>
      <c r="D635" s="22"/>
      <c r="R635" s="4"/>
    </row>
    <row r="636" spans="1:18">
      <c r="A636" s="31"/>
      <c r="B636" s="120"/>
      <c r="C636" s="22"/>
      <c r="D636" s="22"/>
      <c r="R636" s="4"/>
    </row>
    <row r="637" spans="1:18">
      <c r="A637" s="31"/>
      <c r="B637" s="120"/>
      <c r="C637" s="22"/>
      <c r="D637" s="22"/>
      <c r="R637" s="4"/>
    </row>
    <row r="638" spans="1:18">
      <c r="A638" s="31"/>
      <c r="B638" s="120"/>
      <c r="C638" s="22"/>
      <c r="D638" s="22"/>
      <c r="R638" s="4"/>
    </row>
    <row r="639" spans="1:18">
      <c r="A639" s="31"/>
      <c r="B639" s="120"/>
      <c r="C639" s="22"/>
      <c r="D639" s="22"/>
      <c r="R639" s="4"/>
    </row>
    <row r="640" spans="1:18">
      <c r="A640" s="31"/>
      <c r="B640" s="120"/>
      <c r="C640" s="22"/>
      <c r="D640" s="22"/>
      <c r="R640" s="4"/>
    </row>
    <row r="641" spans="1:18">
      <c r="A641" s="31"/>
      <c r="B641" s="120"/>
      <c r="C641" s="22"/>
      <c r="D641" s="22"/>
      <c r="R641" s="4"/>
    </row>
    <row r="642" spans="1:18">
      <c r="A642" s="31"/>
      <c r="B642" s="120"/>
      <c r="C642" s="22"/>
      <c r="D642" s="22"/>
      <c r="R642" s="4"/>
    </row>
    <row r="643" spans="1:18">
      <c r="A643" s="31"/>
      <c r="B643" s="120"/>
      <c r="C643" s="22"/>
      <c r="D643" s="22"/>
      <c r="R643" s="4"/>
    </row>
    <row r="644" spans="1:18">
      <c r="A644" s="31"/>
      <c r="B644" s="120"/>
      <c r="C644" s="22"/>
      <c r="D644" s="22"/>
      <c r="R644" s="4"/>
    </row>
    <row r="645" spans="1:18">
      <c r="A645" s="31"/>
      <c r="B645" s="120"/>
      <c r="C645" s="22"/>
      <c r="D645" s="22"/>
      <c r="R645" s="4"/>
    </row>
    <row r="646" spans="1:18">
      <c r="A646" s="31"/>
      <c r="B646" s="120"/>
      <c r="C646" s="22"/>
      <c r="D646" s="22"/>
      <c r="R646" s="4"/>
    </row>
    <row r="647" spans="1:18">
      <c r="A647" s="31"/>
      <c r="B647" s="120"/>
      <c r="C647" s="22"/>
      <c r="D647" s="22"/>
      <c r="R647" s="4"/>
    </row>
    <row r="648" spans="1:18">
      <c r="A648" s="31"/>
      <c r="B648" s="120"/>
      <c r="C648" s="22"/>
      <c r="D648" s="22"/>
      <c r="R648" s="4"/>
    </row>
    <row r="649" spans="1:18">
      <c r="A649" s="31"/>
      <c r="B649" s="120"/>
      <c r="C649" s="22"/>
      <c r="D649" s="22"/>
      <c r="R649" s="4"/>
    </row>
    <row r="650" spans="1:18">
      <c r="A650" s="31"/>
      <c r="B650" s="120"/>
      <c r="C650" s="22"/>
      <c r="D650" s="22"/>
      <c r="R650" s="4"/>
    </row>
    <row r="651" spans="1:18">
      <c r="A651" s="31"/>
      <c r="B651" s="120"/>
      <c r="C651" s="22"/>
      <c r="D651" s="22"/>
      <c r="R651" s="4"/>
    </row>
    <row r="652" spans="1:18">
      <c r="A652" s="31"/>
      <c r="B652" s="120"/>
      <c r="C652" s="22"/>
      <c r="D652" s="22"/>
      <c r="R652" s="4"/>
    </row>
    <row r="653" spans="1:18">
      <c r="A653" s="31"/>
      <c r="B653" s="120"/>
      <c r="C653" s="22"/>
      <c r="D653" s="22"/>
      <c r="R653" s="4"/>
    </row>
    <row r="654" spans="1:18">
      <c r="A654" s="31"/>
      <c r="B654" s="120"/>
      <c r="C654" s="22"/>
      <c r="D654" s="22"/>
      <c r="R654" s="4"/>
    </row>
    <row r="655" spans="1:18">
      <c r="A655" s="31"/>
      <c r="B655" s="120"/>
      <c r="C655" s="22"/>
      <c r="D655" s="22"/>
      <c r="R655" s="4"/>
    </row>
    <row r="656" spans="1:18">
      <c r="A656" s="31"/>
      <c r="B656" s="120"/>
      <c r="C656" s="22"/>
      <c r="D656" s="22"/>
      <c r="R656" s="4"/>
    </row>
    <row r="657" spans="1:18">
      <c r="A657" s="31"/>
      <c r="B657" s="120"/>
      <c r="C657" s="22"/>
      <c r="D657" s="22"/>
      <c r="R657" s="4"/>
    </row>
    <row r="658" spans="1:18">
      <c r="A658" s="31"/>
      <c r="B658" s="120"/>
      <c r="C658" s="22"/>
      <c r="D658" s="22"/>
      <c r="R658" s="4"/>
    </row>
    <row r="659" spans="1:18">
      <c r="A659" s="31"/>
      <c r="B659" s="120"/>
      <c r="C659" s="22"/>
      <c r="D659" s="22"/>
      <c r="R659" s="4"/>
    </row>
    <row r="660" spans="1:18">
      <c r="A660" s="31"/>
      <c r="B660" s="120"/>
      <c r="C660" s="22"/>
      <c r="D660" s="22"/>
      <c r="R660" s="4"/>
    </row>
    <row r="661" spans="1:18">
      <c r="A661" s="31"/>
      <c r="B661" s="120"/>
      <c r="C661" s="22"/>
      <c r="D661" s="22"/>
      <c r="R661" s="4"/>
    </row>
    <row r="662" spans="1:18">
      <c r="A662" s="31"/>
      <c r="B662" s="120"/>
      <c r="C662" s="22"/>
      <c r="D662" s="22"/>
      <c r="R662" s="4"/>
    </row>
    <row r="663" spans="1:18">
      <c r="A663" s="31"/>
      <c r="B663" s="120"/>
      <c r="C663" s="22"/>
      <c r="D663" s="22"/>
      <c r="R663" s="4"/>
    </row>
    <row r="664" spans="1:18">
      <c r="A664" s="31"/>
      <c r="B664" s="120"/>
      <c r="C664" s="22"/>
      <c r="D664" s="22"/>
      <c r="R664" s="4"/>
    </row>
    <row r="665" spans="1:18">
      <c r="A665" s="31"/>
      <c r="B665" s="120"/>
      <c r="C665" s="22"/>
      <c r="D665" s="22"/>
      <c r="R665" s="4"/>
    </row>
    <row r="666" spans="1:18">
      <c r="A666" s="31"/>
      <c r="B666" s="120"/>
      <c r="C666" s="22"/>
      <c r="D666" s="22"/>
      <c r="R666" s="4"/>
    </row>
    <row r="667" spans="1:18">
      <c r="A667" s="31"/>
      <c r="B667" s="120"/>
      <c r="C667" s="22"/>
      <c r="D667" s="22"/>
      <c r="R667" s="4"/>
    </row>
    <row r="668" spans="1:18">
      <c r="A668" s="31"/>
      <c r="B668" s="120"/>
      <c r="C668" s="22"/>
      <c r="D668" s="22"/>
      <c r="R668" s="4"/>
    </row>
    <row r="669" spans="1:18">
      <c r="A669" s="31"/>
      <c r="B669" s="120"/>
      <c r="C669" s="22"/>
      <c r="D669" s="22"/>
      <c r="R669" s="4"/>
    </row>
    <row r="670" spans="1:18">
      <c r="A670" s="31"/>
      <c r="B670" s="120"/>
      <c r="C670" s="22"/>
      <c r="D670" s="22"/>
      <c r="R670" s="4"/>
    </row>
    <row r="671" spans="1:18">
      <c r="A671" s="31"/>
      <c r="B671" s="120"/>
      <c r="C671" s="22"/>
      <c r="D671" s="22"/>
      <c r="R671" s="4"/>
    </row>
    <row r="672" spans="1:18">
      <c r="A672" s="31"/>
      <c r="B672" s="120"/>
      <c r="C672" s="22"/>
      <c r="D672" s="22"/>
      <c r="R672" s="4"/>
    </row>
    <row r="673" spans="1:18">
      <c r="A673" s="31"/>
      <c r="B673" s="120"/>
      <c r="C673" s="22"/>
      <c r="D673" s="22"/>
      <c r="R673" s="4"/>
    </row>
    <row r="674" spans="1:18">
      <c r="A674" s="31"/>
      <c r="B674" s="120"/>
      <c r="C674" s="22"/>
      <c r="D674" s="22"/>
      <c r="R674" s="4"/>
    </row>
    <row r="675" spans="1:18">
      <c r="A675" s="31"/>
      <c r="B675" s="120"/>
      <c r="C675" s="22"/>
      <c r="D675" s="22"/>
      <c r="R675" s="4"/>
    </row>
    <row r="676" spans="1:18">
      <c r="A676" s="31"/>
      <c r="B676" s="120"/>
      <c r="C676" s="22"/>
      <c r="D676" s="22"/>
      <c r="R676" s="4"/>
    </row>
    <row r="677" spans="1:18">
      <c r="A677" s="31"/>
      <c r="B677" s="120"/>
      <c r="C677" s="22"/>
      <c r="D677" s="22"/>
      <c r="R677" s="4"/>
    </row>
    <row r="678" spans="1:18">
      <c r="A678" s="31"/>
      <c r="B678" s="120"/>
      <c r="C678" s="22"/>
      <c r="D678" s="22"/>
      <c r="R678" s="4"/>
    </row>
    <row r="679" spans="1:18">
      <c r="A679" s="31"/>
      <c r="B679" s="120"/>
      <c r="C679" s="22"/>
      <c r="D679" s="22"/>
      <c r="R679" s="4"/>
    </row>
    <row r="680" spans="1:18">
      <c r="A680" s="31"/>
      <c r="B680" s="120"/>
      <c r="C680" s="22"/>
      <c r="D680" s="22"/>
      <c r="R680" s="4"/>
    </row>
    <row r="681" spans="1:18">
      <c r="A681" s="31"/>
      <c r="B681" s="120"/>
      <c r="C681" s="22"/>
      <c r="D681" s="22"/>
      <c r="R681" s="4"/>
    </row>
    <row r="682" spans="1:18">
      <c r="A682" s="31"/>
      <c r="B682" s="120"/>
      <c r="C682" s="22"/>
      <c r="D682" s="22"/>
      <c r="R682" s="4"/>
    </row>
    <row r="683" spans="1:18">
      <c r="A683" s="31"/>
      <c r="B683" s="120"/>
      <c r="C683" s="22"/>
      <c r="D683" s="22"/>
      <c r="R683" s="4"/>
    </row>
    <row r="684" spans="1:18">
      <c r="A684" s="31"/>
      <c r="B684" s="120"/>
      <c r="C684" s="22"/>
      <c r="D684" s="22"/>
      <c r="R684" s="4"/>
    </row>
    <row r="685" spans="1:18">
      <c r="A685" s="31"/>
      <c r="B685" s="120"/>
      <c r="C685" s="22"/>
      <c r="D685" s="22"/>
      <c r="R685" s="4"/>
    </row>
    <row r="686" spans="1:18">
      <c r="A686" s="31"/>
      <c r="B686" s="120"/>
      <c r="C686" s="22"/>
      <c r="D686" s="22"/>
      <c r="R686" s="4"/>
    </row>
    <row r="687" spans="1:18">
      <c r="A687" s="31"/>
      <c r="B687" s="120"/>
      <c r="C687" s="22"/>
      <c r="D687" s="22"/>
      <c r="R687" s="4"/>
    </row>
    <row r="688" spans="1:18">
      <c r="A688" s="31"/>
      <c r="B688" s="120"/>
      <c r="C688" s="22"/>
      <c r="D688" s="22"/>
      <c r="R688" s="4"/>
    </row>
    <row r="689" spans="1:18">
      <c r="A689" s="31"/>
      <c r="B689" s="120"/>
      <c r="C689" s="22"/>
      <c r="D689" s="22"/>
      <c r="R689" s="4"/>
    </row>
    <row r="690" spans="1:18">
      <c r="A690" s="31"/>
      <c r="B690" s="120"/>
      <c r="C690" s="22"/>
      <c r="D690" s="22"/>
      <c r="R690" s="4"/>
    </row>
    <row r="691" spans="1:18">
      <c r="A691" s="31"/>
      <c r="B691" s="120"/>
      <c r="C691" s="22"/>
      <c r="D691" s="22"/>
      <c r="R691" s="4"/>
    </row>
    <row r="692" spans="1:18">
      <c r="A692" s="31"/>
      <c r="B692" s="120"/>
      <c r="C692" s="22"/>
      <c r="D692" s="22"/>
      <c r="R692" s="4"/>
    </row>
    <row r="693" spans="1:18">
      <c r="A693" s="31"/>
      <c r="B693" s="120"/>
      <c r="C693" s="22"/>
      <c r="D693" s="22"/>
      <c r="R693" s="4"/>
    </row>
    <row r="694" spans="1:18">
      <c r="A694" s="31"/>
      <c r="B694" s="120"/>
      <c r="C694" s="22"/>
      <c r="D694" s="22"/>
      <c r="R694" s="4"/>
    </row>
    <row r="695" spans="1:18">
      <c r="A695" s="31"/>
      <c r="B695" s="120"/>
      <c r="C695" s="22"/>
      <c r="D695" s="22"/>
      <c r="R695" s="4"/>
    </row>
    <row r="696" spans="1:18">
      <c r="A696" s="31"/>
      <c r="B696" s="120"/>
      <c r="C696" s="22"/>
      <c r="D696" s="22"/>
      <c r="R696" s="4"/>
    </row>
    <row r="697" spans="1:18">
      <c r="A697" s="31"/>
      <c r="B697" s="120"/>
      <c r="C697" s="22"/>
      <c r="D697" s="22"/>
      <c r="R697" s="4"/>
    </row>
    <row r="698" spans="1:18">
      <c r="A698" s="31"/>
      <c r="B698" s="120"/>
      <c r="C698" s="22"/>
      <c r="D698" s="22"/>
      <c r="R698" s="4"/>
    </row>
    <row r="699" spans="1:18">
      <c r="A699" s="31"/>
      <c r="B699" s="120"/>
      <c r="C699" s="22"/>
      <c r="D699" s="22"/>
      <c r="R699" s="4"/>
    </row>
    <row r="700" spans="1:18">
      <c r="A700" s="31"/>
      <c r="B700" s="120"/>
      <c r="C700" s="22"/>
      <c r="D700" s="22"/>
      <c r="R700" s="4"/>
    </row>
    <row r="701" spans="1:18">
      <c r="A701" s="31"/>
      <c r="B701" s="120"/>
      <c r="C701" s="22"/>
      <c r="D701" s="22"/>
      <c r="R701" s="4"/>
    </row>
    <row r="702" spans="1:18">
      <c r="A702" s="31"/>
      <c r="B702" s="120"/>
      <c r="C702" s="22"/>
      <c r="D702" s="22"/>
      <c r="R702" s="4"/>
    </row>
    <row r="703" spans="1:18">
      <c r="A703" s="31"/>
      <c r="B703" s="120"/>
      <c r="C703" s="22"/>
      <c r="D703" s="22"/>
      <c r="R703" s="4"/>
    </row>
    <row r="704" spans="1:18">
      <c r="A704" s="31"/>
      <c r="B704" s="120"/>
      <c r="C704" s="22"/>
      <c r="D704" s="22"/>
      <c r="R704" s="4"/>
    </row>
    <row r="705" spans="1:18">
      <c r="A705" s="31"/>
      <c r="B705" s="120"/>
      <c r="C705" s="22"/>
      <c r="D705" s="22"/>
      <c r="R705" s="4"/>
    </row>
    <row r="706" spans="1:18">
      <c r="A706" s="31"/>
      <c r="B706" s="120"/>
      <c r="C706" s="22"/>
      <c r="D706" s="22"/>
      <c r="R706" s="4"/>
    </row>
    <row r="707" spans="1:18">
      <c r="A707" s="31"/>
      <c r="B707" s="120"/>
      <c r="C707" s="22"/>
      <c r="D707" s="22"/>
      <c r="R707" s="4"/>
    </row>
    <row r="708" spans="1:18">
      <c r="A708" s="31"/>
      <c r="B708" s="120"/>
      <c r="C708" s="22"/>
      <c r="D708" s="22"/>
      <c r="R708" s="4"/>
    </row>
    <row r="709" spans="1:18">
      <c r="A709" s="31"/>
      <c r="B709" s="120"/>
      <c r="C709" s="22"/>
      <c r="D709" s="22"/>
      <c r="R709" s="4"/>
    </row>
    <row r="710" spans="1:18">
      <c r="A710" s="31"/>
      <c r="B710" s="120"/>
      <c r="C710" s="22"/>
      <c r="D710" s="22"/>
      <c r="R710" s="4"/>
    </row>
    <row r="711" spans="1:18">
      <c r="A711" s="31"/>
      <c r="B711" s="120"/>
      <c r="C711" s="22"/>
      <c r="D711" s="22"/>
      <c r="R711" s="4"/>
    </row>
    <row r="712" spans="1:18">
      <c r="A712" s="31"/>
      <c r="B712" s="120"/>
      <c r="C712" s="22"/>
      <c r="D712" s="22"/>
      <c r="R712" s="4"/>
    </row>
    <row r="713" spans="1:18">
      <c r="A713" s="31"/>
      <c r="B713" s="120"/>
      <c r="C713" s="22"/>
      <c r="D713" s="22"/>
      <c r="R713" s="4"/>
    </row>
    <row r="714" spans="1:18">
      <c r="A714" s="31"/>
      <c r="B714" s="120"/>
      <c r="C714" s="22"/>
      <c r="D714" s="22"/>
      <c r="R714" s="4"/>
    </row>
    <row r="715" spans="1:18">
      <c r="A715" s="31"/>
      <c r="B715" s="120"/>
      <c r="C715" s="22"/>
      <c r="D715" s="22"/>
      <c r="R715" s="4"/>
    </row>
    <row r="716" spans="1:18">
      <c r="A716" s="31"/>
      <c r="B716" s="120"/>
      <c r="C716" s="22"/>
      <c r="D716" s="22"/>
      <c r="R716" s="4"/>
    </row>
    <row r="717" spans="1:18">
      <c r="A717" s="31"/>
      <c r="B717" s="120"/>
      <c r="C717" s="22"/>
      <c r="D717" s="22"/>
      <c r="R717" s="4"/>
    </row>
    <row r="718" spans="1:18">
      <c r="A718" s="31"/>
      <c r="B718" s="120"/>
      <c r="C718" s="22"/>
      <c r="D718" s="22"/>
      <c r="R718" s="4"/>
    </row>
    <row r="719" spans="1:18">
      <c r="A719" s="31"/>
      <c r="B719" s="120"/>
      <c r="C719" s="22"/>
      <c r="D719" s="22"/>
      <c r="R719" s="4"/>
    </row>
    <row r="720" spans="1:18">
      <c r="A720" s="31"/>
      <c r="B720" s="120"/>
      <c r="C720" s="22"/>
      <c r="D720" s="22"/>
      <c r="R720" s="4"/>
    </row>
    <row r="721" spans="1:18">
      <c r="A721" s="31"/>
      <c r="B721" s="120"/>
      <c r="C721" s="22"/>
      <c r="D721" s="22"/>
      <c r="R721" s="4"/>
    </row>
    <row r="722" spans="1:18">
      <c r="A722" s="31"/>
      <c r="B722" s="120"/>
      <c r="C722" s="22"/>
      <c r="D722" s="22"/>
      <c r="R722" s="4"/>
    </row>
    <row r="723" spans="1:18">
      <c r="A723" s="31"/>
      <c r="B723" s="120"/>
      <c r="C723" s="22"/>
      <c r="D723" s="22"/>
      <c r="R723" s="4"/>
    </row>
    <row r="724" spans="1:18">
      <c r="A724" s="31"/>
      <c r="B724" s="120"/>
      <c r="C724" s="22"/>
      <c r="D724" s="22"/>
      <c r="R724" s="4"/>
    </row>
    <row r="725" spans="1:18">
      <c r="A725" s="31"/>
      <c r="B725" s="120"/>
      <c r="C725" s="22"/>
      <c r="D725" s="22"/>
      <c r="R725" s="4"/>
    </row>
    <row r="726" spans="1:18">
      <c r="A726" s="31"/>
      <c r="B726" s="120"/>
      <c r="C726" s="22"/>
      <c r="D726" s="22"/>
      <c r="R726" s="4"/>
    </row>
    <row r="727" spans="1:18">
      <c r="A727" s="31"/>
      <c r="B727" s="120"/>
      <c r="C727" s="22"/>
      <c r="D727" s="22"/>
      <c r="R727" s="4"/>
    </row>
    <row r="728" spans="1:18">
      <c r="A728" s="31"/>
      <c r="B728" s="120"/>
      <c r="C728" s="22"/>
      <c r="D728" s="22"/>
      <c r="R728" s="4"/>
    </row>
    <row r="729" spans="1:18">
      <c r="A729" s="31"/>
      <c r="B729" s="120"/>
      <c r="C729" s="22"/>
      <c r="D729" s="22"/>
      <c r="R729" s="4"/>
    </row>
    <row r="730" spans="1:18">
      <c r="A730" s="31"/>
      <c r="B730" s="120"/>
      <c r="C730" s="22"/>
      <c r="D730" s="22"/>
      <c r="R730" s="4"/>
    </row>
    <row r="731" spans="1:18">
      <c r="A731" s="31"/>
      <c r="B731" s="120"/>
      <c r="C731" s="22"/>
      <c r="D731" s="22"/>
      <c r="R731" s="4"/>
    </row>
    <row r="732" spans="1:18">
      <c r="A732" s="31"/>
      <c r="B732" s="120"/>
      <c r="C732" s="22"/>
      <c r="D732" s="22"/>
      <c r="R732" s="4"/>
    </row>
    <row r="733" spans="1:18">
      <c r="A733" s="31"/>
      <c r="B733" s="120"/>
      <c r="C733" s="22"/>
      <c r="D733" s="22"/>
      <c r="R733" s="4"/>
    </row>
    <row r="734" spans="1:18">
      <c r="A734" s="31"/>
      <c r="B734" s="120"/>
      <c r="C734" s="22"/>
      <c r="D734" s="22"/>
      <c r="R734" s="4"/>
    </row>
    <row r="735" spans="1:18">
      <c r="A735" s="31"/>
      <c r="B735" s="120"/>
      <c r="C735" s="22"/>
      <c r="D735" s="22"/>
      <c r="R735" s="4"/>
    </row>
    <row r="736" spans="1:18">
      <c r="A736" s="31"/>
      <c r="B736" s="120"/>
      <c r="C736" s="22"/>
      <c r="D736" s="22"/>
      <c r="R736" s="4"/>
    </row>
    <row r="737" spans="1:18">
      <c r="A737" s="31"/>
      <c r="B737" s="120"/>
      <c r="C737" s="22"/>
      <c r="D737" s="22"/>
      <c r="R737" s="4"/>
    </row>
    <row r="738" spans="1:18">
      <c r="A738" s="31"/>
      <c r="B738" s="120"/>
      <c r="C738" s="22"/>
      <c r="D738" s="22"/>
      <c r="R738" s="4"/>
    </row>
    <row r="739" spans="1:18">
      <c r="A739" s="31"/>
      <c r="B739" s="120"/>
      <c r="C739" s="22"/>
      <c r="D739" s="22"/>
      <c r="R739" s="4"/>
    </row>
    <row r="740" spans="1:18">
      <c r="A740" s="31"/>
      <c r="B740" s="120"/>
      <c r="C740" s="22"/>
      <c r="D740" s="22"/>
      <c r="R740" s="4"/>
    </row>
    <row r="741" spans="1:18">
      <c r="A741" s="31"/>
      <c r="B741" s="120"/>
      <c r="C741" s="22"/>
      <c r="D741" s="22"/>
      <c r="R741" s="4"/>
    </row>
    <row r="742" spans="1:18">
      <c r="A742" s="31"/>
      <c r="B742" s="120"/>
      <c r="C742" s="22"/>
      <c r="D742" s="22"/>
      <c r="R742" s="4"/>
    </row>
    <row r="743" spans="1:18">
      <c r="A743" s="31"/>
      <c r="B743" s="120"/>
      <c r="C743" s="22"/>
      <c r="D743" s="22"/>
      <c r="R743" s="4"/>
    </row>
    <row r="744" spans="1:18">
      <c r="A744" s="31"/>
      <c r="B744" s="120"/>
      <c r="C744" s="22"/>
      <c r="D744" s="22"/>
      <c r="R744" s="4"/>
    </row>
    <row r="745" spans="1:18">
      <c r="A745" s="31"/>
      <c r="B745" s="120"/>
      <c r="C745" s="22"/>
      <c r="D745" s="22"/>
      <c r="R745" s="4"/>
    </row>
    <row r="746" spans="1:18">
      <c r="A746" s="31"/>
      <c r="B746" s="120"/>
      <c r="C746" s="22"/>
      <c r="D746" s="22"/>
      <c r="R746" s="4"/>
    </row>
    <row r="747" spans="1:18">
      <c r="A747" s="31"/>
      <c r="B747" s="120"/>
      <c r="C747" s="22"/>
      <c r="D747" s="22"/>
      <c r="R747" s="4"/>
    </row>
    <row r="748" spans="1:18">
      <c r="A748" s="31"/>
      <c r="B748" s="120"/>
      <c r="C748" s="22"/>
      <c r="D748" s="22"/>
      <c r="R748" s="4"/>
    </row>
    <row r="749" spans="1:18">
      <c r="A749" s="31"/>
      <c r="B749" s="120"/>
      <c r="C749" s="22"/>
      <c r="D749" s="22"/>
      <c r="R749" s="4"/>
    </row>
    <row r="750" spans="1:18">
      <c r="A750" s="31"/>
      <c r="B750" s="120"/>
      <c r="C750" s="22"/>
      <c r="D750" s="22"/>
      <c r="R750" s="4"/>
    </row>
    <row r="751" spans="1:18">
      <c r="A751" s="31"/>
      <c r="B751" s="120"/>
      <c r="C751" s="22"/>
      <c r="D751" s="22"/>
      <c r="R751" s="4"/>
    </row>
    <row r="752" spans="1:18">
      <c r="A752" s="31"/>
      <c r="B752" s="120"/>
      <c r="C752" s="22"/>
      <c r="D752" s="22"/>
      <c r="R752" s="4"/>
    </row>
    <row r="753" spans="1:18">
      <c r="A753" s="31"/>
      <c r="B753" s="120"/>
      <c r="C753" s="22"/>
      <c r="D753" s="22"/>
      <c r="R753" s="4"/>
    </row>
    <row r="754" spans="1:18">
      <c r="A754" s="31"/>
      <c r="B754" s="120"/>
      <c r="C754" s="22"/>
      <c r="D754" s="22"/>
      <c r="R754" s="4"/>
    </row>
    <row r="755" spans="1:18">
      <c r="A755" s="31"/>
      <c r="B755" s="120"/>
      <c r="C755" s="22"/>
      <c r="D755" s="22"/>
      <c r="R755" s="4"/>
    </row>
    <row r="756" spans="1:18">
      <c r="A756" s="31"/>
      <c r="B756" s="120"/>
      <c r="C756" s="22"/>
      <c r="D756" s="22"/>
      <c r="R756" s="4"/>
    </row>
    <row r="757" spans="1:18">
      <c r="A757" s="31"/>
      <c r="B757" s="120"/>
      <c r="C757" s="22"/>
      <c r="D757" s="22"/>
      <c r="R757" s="4"/>
    </row>
    <row r="758" spans="1:18">
      <c r="A758" s="31"/>
      <c r="B758" s="120"/>
      <c r="C758" s="22"/>
      <c r="D758" s="22"/>
      <c r="R758" s="4"/>
    </row>
    <row r="759" spans="1:18">
      <c r="A759" s="31"/>
      <c r="B759" s="120"/>
      <c r="C759" s="22"/>
      <c r="D759" s="22"/>
      <c r="R759" s="4"/>
    </row>
    <row r="760" spans="1:18">
      <c r="A760" s="31"/>
      <c r="B760" s="120"/>
      <c r="C760" s="22"/>
      <c r="D760" s="22"/>
      <c r="R760" s="4"/>
    </row>
    <row r="761" spans="1:18">
      <c r="A761" s="31"/>
      <c r="B761" s="120"/>
      <c r="C761" s="22"/>
      <c r="D761" s="22"/>
      <c r="R761" s="4"/>
    </row>
    <row r="762" spans="1:18">
      <c r="A762" s="31"/>
      <c r="B762" s="120"/>
      <c r="C762" s="22"/>
      <c r="D762" s="22"/>
      <c r="R762" s="4"/>
    </row>
    <row r="763" spans="1:18">
      <c r="A763" s="31"/>
      <c r="B763" s="120"/>
      <c r="C763" s="22"/>
      <c r="D763" s="22"/>
      <c r="R763" s="4"/>
    </row>
    <row r="764" spans="1:18">
      <c r="A764" s="31"/>
      <c r="B764" s="120"/>
      <c r="C764" s="22"/>
      <c r="D764" s="22"/>
      <c r="R764" s="4"/>
    </row>
    <row r="765" spans="1:18">
      <c r="A765" s="31"/>
      <c r="B765" s="120"/>
      <c r="C765" s="22"/>
      <c r="D765" s="22"/>
      <c r="R765" s="4"/>
    </row>
    <row r="766" spans="1:18">
      <c r="A766" s="31"/>
      <c r="B766" s="120"/>
      <c r="C766" s="22"/>
      <c r="D766" s="22"/>
      <c r="R766" s="4"/>
    </row>
    <row r="767" spans="1:18">
      <c r="A767" s="31"/>
      <c r="B767" s="120"/>
      <c r="C767" s="22"/>
      <c r="D767" s="22"/>
      <c r="R767" s="4"/>
    </row>
    <row r="768" spans="1:18">
      <c r="A768" s="31"/>
      <c r="B768" s="120"/>
      <c r="C768" s="22"/>
      <c r="D768" s="22"/>
      <c r="R768" s="4"/>
    </row>
    <row r="769" spans="1:18">
      <c r="A769" s="31"/>
      <c r="B769" s="120"/>
      <c r="C769" s="22"/>
      <c r="D769" s="22"/>
      <c r="R769" s="4"/>
    </row>
    <row r="770" spans="1:18">
      <c r="A770" s="31"/>
      <c r="B770" s="120"/>
      <c r="C770" s="22"/>
      <c r="D770" s="22"/>
      <c r="R770" s="4"/>
    </row>
    <row r="771" spans="1:18">
      <c r="A771" s="31"/>
      <c r="B771" s="120"/>
      <c r="C771" s="22"/>
      <c r="D771" s="22"/>
      <c r="R771" s="4"/>
    </row>
    <row r="772" spans="1:18">
      <c r="A772" s="31"/>
      <c r="B772" s="120"/>
      <c r="C772" s="22"/>
      <c r="D772" s="22"/>
      <c r="R772" s="4"/>
    </row>
    <row r="773" spans="1:18">
      <c r="A773" s="31"/>
      <c r="B773" s="120"/>
      <c r="C773" s="22"/>
      <c r="D773" s="22"/>
      <c r="R773" s="4"/>
    </row>
    <row r="774" spans="1:18">
      <c r="A774" s="31"/>
      <c r="B774" s="120"/>
      <c r="C774" s="22"/>
      <c r="D774" s="22"/>
      <c r="R774" s="4"/>
    </row>
    <row r="775" spans="1:18">
      <c r="A775" s="31"/>
      <c r="B775" s="120"/>
      <c r="C775" s="22"/>
      <c r="D775" s="22"/>
      <c r="R775" s="4"/>
    </row>
    <row r="776" spans="1:18">
      <c r="A776" s="31"/>
      <c r="B776" s="120"/>
      <c r="C776" s="22"/>
      <c r="D776" s="22"/>
      <c r="R776" s="4"/>
    </row>
    <row r="777" spans="1:18">
      <c r="A777" s="31"/>
      <c r="B777" s="120"/>
      <c r="C777" s="22"/>
      <c r="D777" s="22"/>
      <c r="R777" s="4"/>
    </row>
    <row r="778" spans="1:18">
      <c r="A778" s="31"/>
      <c r="B778" s="120"/>
      <c r="C778" s="22"/>
      <c r="D778" s="22"/>
      <c r="R778" s="4"/>
    </row>
    <row r="779" spans="1:18">
      <c r="A779" s="31"/>
      <c r="B779" s="120"/>
      <c r="C779" s="22"/>
      <c r="D779" s="22"/>
      <c r="R779" s="4"/>
    </row>
    <row r="780" spans="1:18">
      <c r="A780" s="31"/>
      <c r="B780" s="120"/>
      <c r="C780" s="22"/>
      <c r="D780" s="22"/>
      <c r="R780" s="4"/>
    </row>
    <row r="781" spans="1:18">
      <c r="A781" s="31"/>
      <c r="B781" s="120"/>
      <c r="C781" s="22"/>
      <c r="D781" s="22"/>
      <c r="R781" s="4"/>
    </row>
    <row r="782" spans="1:18">
      <c r="A782" s="31"/>
      <c r="B782" s="120"/>
      <c r="C782" s="22"/>
      <c r="D782" s="22"/>
      <c r="R782" s="4"/>
    </row>
    <row r="783" spans="1:18">
      <c r="A783" s="31"/>
      <c r="B783" s="120"/>
      <c r="C783" s="22"/>
      <c r="D783" s="22"/>
      <c r="R783" s="4"/>
    </row>
    <row r="784" spans="1:18">
      <c r="A784" s="31"/>
      <c r="B784" s="120"/>
      <c r="C784" s="22"/>
      <c r="D784" s="22"/>
      <c r="R784" s="4"/>
    </row>
    <row r="785" spans="1:18">
      <c r="A785" s="31"/>
      <c r="B785" s="120"/>
      <c r="C785" s="22"/>
      <c r="D785" s="22"/>
      <c r="R785" s="4"/>
    </row>
    <row r="786" spans="1:18">
      <c r="A786" s="31"/>
      <c r="B786" s="120"/>
      <c r="C786" s="22"/>
      <c r="D786" s="22"/>
      <c r="R786" s="4"/>
    </row>
    <row r="787" spans="1:18">
      <c r="A787" s="31"/>
      <c r="B787" s="120"/>
      <c r="C787" s="22"/>
      <c r="D787" s="22"/>
      <c r="R787" s="4"/>
    </row>
    <row r="788" spans="1:18">
      <c r="A788" s="31"/>
      <c r="B788" s="120"/>
      <c r="C788" s="22"/>
      <c r="D788" s="22"/>
      <c r="R788" s="4"/>
    </row>
    <row r="789" spans="1:18">
      <c r="A789" s="31"/>
      <c r="B789" s="120"/>
      <c r="C789" s="22"/>
      <c r="D789" s="22"/>
      <c r="R789" s="4"/>
    </row>
    <row r="790" spans="1:18">
      <c r="A790" s="31"/>
      <c r="B790" s="120"/>
      <c r="C790" s="22"/>
      <c r="D790" s="22"/>
      <c r="R790" s="4"/>
    </row>
    <row r="791" spans="1:18">
      <c r="A791" s="31"/>
      <c r="B791" s="120"/>
      <c r="C791" s="22"/>
      <c r="D791" s="22"/>
      <c r="R791" s="4"/>
    </row>
    <row r="792" spans="1:18">
      <c r="A792" s="31"/>
      <c r="B792" s="120"/>
      <c r="C792" s="22"/>
      <c r="D792" s="22"/>
      <c r="R792" s="4"/>
    </row>
    <row r="793" spans="1:18">
      <c r="A793" s="31"/>
      <c r="B793" s="120"/>
      <c r="C793" s="22"/>
      <c r="D793" s="22"/>
      <c r="R793" s="4"/>
    </row>
    <row r="794" spans="1:18">
      <c r="A794" s="31"/>
      <c r="B794" s="120"/>
      <c r="C794" s="22"/>
      <c r="D794" s="22"/>
      <c r="R794" s="4"/>
    </row>
    <row r="795" spans="1:18">
      <c r="A795" s="31"/>
      <c r="B795" s="120"/>
      <c r="C795" s="22"/>
      <c r="D795" s="22"/>
      <c r="R795" s="4"/>
    </row>
    <row r="796" spans="1:18">
      <c r="A796" s="31"/>
      <c r="B796" s="120"/>
      <c r="C796" s="22"/>
      <c r="D796" s="22"/>
      <c r="R796" s="4"/>
    </row>
    <row r="797" spans="1:18">
      <c r="A797" s="31"/>
      <c r="B797" s="120"/>
      <c r="C797" s="22"/>
      <c r="D797" s="22"/>
      <c r="R797" s="4"/>
    </row>
    <row r="798" spans="1:18">
      <c r="A798" s="31"/>
      <c r="B798" s="120"/>
      <c r="C798" s="22"/>
      <c r="D798" s="22"/>
      <c r="R798" s="4"/>
    </row>
    <row r="799" spans="1:18">
      <c r="A799" s="31"/>
      <c r="B799" s="120"/>
      <c r="C799" s="22"/>
      <c r="D799" s="22"/>
      <c r="R799" s="4"/>
    </row>
    <row r="800" spans="1:18">
      <c r="A800" s="31"/>
      <c r="B800" s="120"/>
      <c r="C800" s="22"/>
      <c r="D800" s="22"/>
      <c r="R800" s="4"/>
    </row>
    <row r="801" spans="1:18">
      <c r="A801" s="31"/>
      <c r="B801" s="120"/>
      <c r="C801" s="22"/>
      <c r="D801" s="22"/>
      <c r="R801" s="4"/>
    </row>
    <row r="802" spans="1:18">
      <c r="A802" s="31"/>
      <c r="B802" s="120"/>
      <c r="C802" s="22"/>
      <c r="D802" s="22"/>
      <c r="R802" s="4"/>
    </row>
    <row r="803" spans="1:18">
      <c r="A803" s="31"/>
      <c r="B803" s="120"/>
      <c r="C803" s="22"/>
      <c r="D803" s="22"/>
      <c r="R803" s="4"/>
    </row>
    <row r="804" spans="1:18">
      <c r="A804" s="31"/>
      <c r="B804" s="120"/>
      <c r="C804" s="22"/>
      <c r="D804" s="22"/>
      <c r="R804" s="4"/>
    </row>
    <row r="805" spans="1:18">
      <c r="A805" s="31"/>
      <c r="B805" s="120"/>
      <c r="C805" s="22"/>
      <c r="D805" s="22"/>
      <c r="R805" s="4"/>
    </row>
    <row r="806" spans="1:18">
      <c r="A806" s="31"/>
      <c r="B806" s="120"/>
      <c r="C806" s="22"/>
      <c r="D806" s="22"/>
      <c r="R806" s="4"/>
    </row>
    <row r="807" spans="1:18">
      <c r="A807" s="31"/>
      <c r="B807" s="120"/>
      <c r="C807" s="22"/>
      <c r="D807" s="22"/>
      <c r="R807" s="4"/>
    </row>
    <row r="808" spans="1:18">
      <c r="A808" s="31"/>
      <c r="B808" s="120"/>
      <c r="C808" s="22"/>
      <c r="D808" s="22"/>
      <c r="R808" s="4"/>
    </row>
    <row r="809" spans="1:18">
      <c r="A809" s="31"/>
      <c r="B809" s="120"/>
      <c r="C809" s="22"/>
      <c r="D809" s="22"/>
      <c r="R809" s="4"/>
    </row>
    <row r="810" spans="1:18">
      <c r="A810" s="31"/>
      <c r="B810" s="120"/>
      <c r="C810" s="22"/>
      <c r="D810" s="22"/>
      <c r="R810" s="4"/>
    </row>
    <row r="811" spans="1:18">
      <c r="A811" s="31"/>
      <c r="B811" s="120"/>
      <c r="C811" s="22"/>
      <c r="D811" s="22"/>
      <c r="R811" s="4"/>
    </row>
    <row r="812" spans="1:18">
      <c r="A812" s="31"/>
      <c r="B812" s="120"/>
      <c r="C812" s="22"/>
      <c r="D812" s="22"/>
      <c r="R812" s="4"/>
    </row>
    <row r="813" spans="1:18">
      <c r="A813" s="31"/>
      <c r="B813" s="120"/>
      <c r="C813" s="22"/>
      <c r="D813" s="22"/>
      <c r="R813" s="4"/>
    </row>
    <row r="814" spans="1:18">
      <c r="A814" s="31"/>
      <c r="B814" s="120"/>
      <c r="C814" s="22"/>
      <c r="D814" s="22"/>
      <c r="R814" s="4"/>
    </row>
    <row r="815" spans="1:18">
      <c r="A815" s="31"/>
      <c r="B815" s="120"/>
      <c r="C815" s="22"/>
      <c r="D815" s="22"/>
      <c r="R815" s="4"/>
    </row>
    <row r="816" spans="1:18">
      <c r="A816" s="31"/>
      <c r="B816" s="120"/>
      <c r="C816" s="22"/>
      <c r="D816" s="22"/>
      <c r="R816" s="4"/>
    </row>
    <row r="817" spans="1:18">
      <c r="A817" s="31"/>
      <c r="B817" s="120"/>
      <c r="C817" s="22"/>
      <c r="D817" s="22"/>
      <c r="R817" s="4"/>
    </row>
    <row r="818" spans="1:18">
      <c r="A818" s="31"/>
      <c r="B818" s="120"/>
      <c r="C818" s="22"/>
      <c r="D818" s="22"/>
      <c r="R818" s="4"/>
    </row>
    <row r="819" spans="1:18">
      <c r="A819" s="31"/>
      <c r="B819" s="120"/>
      <c r="C819" s="22"/>
      <c r="D819" s="22"/>
      <c r="R819" s="4"/>
    </row>
    <row r="820" spans="1:18">
      <c r="A820" s="31"/>
      <c r="B820" s="120"/>
      <c r="C820" s="22"/>
      <c r="D820" s="22"/>
      <c r="R820" s="4"/>
    </row>
    <row r="821" spans="1:18">
      <c r="A821" s="31"/>
      <c r="B821" s="120"/>
      <c r="C821" s="22"/>
      <c r="D821" s="22"/>
      <c r="R821" s="4"/>
    </row>
    <row r="822" spans="1:18">
      <c r="A822" s="31"/>
      <c r="B822" s="120"/>
      <c r="C822" s="22"/>
      <c r="D822" s="22"/>
      <c r="R822" s="4"/>
    </row>
    <row r="823" spans="1:18">
      <c r="A823" s="31"/>
      <c r="B823" s="120"/>
      <c r="C823" s="22"/>
      <c r="D823" s="22"/>
      <c r="R823" s="4"/>
    </row>
    <row r="824" spans="1:18">
      <c r="A824" s="31"/>
      <c r="B824" s="120"/>
      <c r="C824" s="22"/>
      <c r="D824" s="22"/>
      <c r="R824" s="4"/>
    </row>
    <row r="825" spans="1:18">
      <c r="A825" s="31"/>
      <c r="B825" s="120"/>
      <c r="C825" s="22"/>
      <c r="D825" s="22"/>
      <c r="R825" s="4"/>
    </row>
    <row r="826" spans="1:18">
      <c r="A826" s="31"/>
      <c r="B826" s="120"/>
      <c r="C826" s="22"/>
      <c r="D826" s="22"/>
      <c r="R826" s="4"/>
    </row>
    <row r="827" spans="1:18">
      <c r="A827" s="31"/>
      <c r="B827" s="120"/>
      <c r="C827" s="22"/>
      <c r="D827" s="22"/>
      <c r="R827" s="4"/>
    </row>
    <row r="828" spans="1:18">
      <c r="A828" s="31"/>
      <c r="B828" s="120"/>
      <c r="C828" s="22"/>
      <c r="D828" s="22"/>
      <c r="R828" s="4"/>
    </row>
    <row r="829" spans="1:18">
      <c r="A829" s="31"/>
      <c r="B829" s="120"/>
      <c r="C829" s="22"/>
      <c r="D829" s="22"/>
      <c r="R829" s="4"/>
    </row>
    <row r="830" spans="1:18">
      <c r="A830" s="31"/>
      <c r="B830" s="120"/>
      <c r="C830" s="22"/>
      <c r="D830" s="22"/>
      <c r="R830" s="4"/>
    </row>
    <row r="831" spans="1:18">
      <c r="A831" s="31"/>
      <c r="B831" s="120"/>
      <c r="C831" s="22"/>
      <c r="D831" s="22"/>
      <c r="R831" s="4"/>
    </row>
    <row r="832" spans="1:18">
      <c r="A832" s="31"/>
      <c r="B832" s="120"/>
      <c r="C832" s="22"/>
      <c r="D832" s="22"/>
      <c r="R832" s="4"/>
    </row>
    <row r="833" spans="1:18">
      <c r="A833" s="31"/>
      <c r="B833" s="120"/>
      <c r="C833" s="22"/>
      <c r="D833" s="22"/>
      <c r="R833" s="4"/>
    </row>
    <row r="834" spans="1:18">
      <c r="A834" s="31"/>
      <c r="B834" s="120"/>
      <c r="C834" s="22"/>
      <c r="D834" s="22"/>
      <c r="R834" s="4"/>
    </row>
    <row r="835" spans="1:18">
      <c r="A835" s="31"/>
      <c r="B835" s="120"/>
      <c r="C835" s="22"/>
      <c r="D835" s="22"/>
      <c r="R835" s="4"/>
    </row>
    <row r="836" spans="1:18">
      <c r="A836" s="31"/>
      <c r="B836" s="120"/>
      <c r="C836" s="22"/>
      <c r="D836" s="22"/>
      <c r="R836" s="4"/>
    </row>
    <row r="837" spans="1:18">
      <c r="A837" s="31"/>
      <c r="B837" s="120"/>
      <c r="C837" s="22"/>
      <c r="D837" s="22"/>
      <c r="R837" s="4"/>
    </row>
    <row r="838" spans="1:18">
      <c r="A838" s="31"/>
      <c r="B838" s="120"/>
      <c r="C838" s="22"/>
      <c r="D838" s="22"/>
      <c r="R838" s="4"/>
    </row>
    <row r="839" spans="1:18">
      <c r="A839" s="31"/>
      <c r="B839" s="120"/>
      <c r="C839" s="22"/>
      <c r="D839" s="22"/>
      <c r="R839" s="4"/>
    </row>
    <row r="840" spans="1:18">
      <c r="A840" s="31"/>
      <c r="B840" s="120"/>
      <c r="C840" s="22"/>
      <c r="D840" s="22"/>
      <c r="R840" s="4"/>
    </row>
    <row r="841" spans="1:18">
      <c r="A841" s="31"/>
      <c r="B841" s="120"/>
      <c r="C841" s="22"/>
      <c r="D841" s="22"/>
      <c r="R841" s="4"/>
    </row>
    <row r="842" spans="1:18">
      <c r="A842" s="31"/>
      <c r="B842" s="120"/>
      <c r="C842" s="22"/>
      <c r="D842" s="22"/>
      <c r="R842" s="4"/>
    </row>
    <row r="843" spans="1:18">
      <c r="A843" s="31"/>
      <c r="B843" s="120"/>
      <c r="C843" s="22"/>
      <c r="D843" s="22"/>
      <c r="R843" s="4"/>
    </row>
    <row r="844" spans="1:18">
      <c r="A844" s="31"/>
      <c r="B844" s="120"/>
      <c r="C844" s="22"/>
      <c r="D844" s="22"/>
      <c r="R844" s="4"/>
    </row>
    <row r="845" spans="1:18">
      <c r="A845" s="31"/>
      <c r="B845" s="120"/>
      <c r="C845" s="22"/>
      <c r="D845" s="22"/>
      <c r="R845" s="4"/>
    </row>
    <row r="846" spans="1:18">
      <c r="A846" s="31"/>
      <c r="B846" s="120"/>
      <c r="C846" s="22"/>
      <c r="D846" s="22"/>
      <c r="R846" s="4"/>
    </row>
    <row r="847" spans="1:18">
      <c r="A847" s="31"/>
      <c r="B847" s="120"/>
      <c r="C847" s="22"/>
      <c r="D847" s="22"/>
      <c r="R847" s="4"/>
    </row>
    <row r="848" spans="1:18">
      <c r="A848" s="31"/>
      <c r="B848" s="120"/>
      <c r="C848" s="22"/>
      <c r="D848" s="22"/>
      <c r="R848" s="4"/>
    </row>
    <row r="849" spans="1:18">
      <c r="A849" s="31"/>
      <c r="B849" s="120"/>
      <c r="C849" s="22"/>
      <c r="D849" s="22"/>
      <c r="R849" s="4"/>
    </row>
    <row r="850" spans="1:18">
      <c r="A850" s="31"/>
      <c r="B850" s="120"/>
      <c r="C850" s="22"/>
      <c r="D850" s="22"/>
      <c r="R850" s="4"/>
    </row>
    <row r="851" spans="1:18">
      <c r="A851" s="31"/>
      <c r="B851" s="120"/>
      <c r="C851" s="22"/>
      <c r="D851" s="22"/>
      <c r="R851" s="4"/>
    </row>
    <row r="852" spans="1:18">
      <c r="A852" s="31"/>
      <c r="B852" s="120"/>
      <c r="C852" s="22"/>
      <c r="D852" s="22"/>
      <c r="R852" s="4"/>
    </row>
    <row r="853" spans="1:18">
      <c r="A853" s="31"/>
      <c r="B853" s="120"/>
      <c r="C853" s="22"/>
      <c r="D853" s="22"/>
      <c r="R853" s="4"/>
    </row>
    <row r="854" spans="1:18">
      <c r="A854" s="31"/>
      <c r="B854" s="120"/>
      <c r="C854" s="22"/>
      <c r="D854" s="22"/>
      <c r="R854" s="4"/>
    </row>
    <row r="855" spans="1:18">
      <c r="A855" s="31"/>
      <c r="B855" s="120"/>
      <c r="C855" s="22"/>
      <c r="D855" s="22"/>
      <c r="R855" s="4"/>
    </row>
    <row r="856" spans="1:18">
      <c r="A856" s="31"/>
      <c r="B856" s="120"/>
      <c r="C856" s="22"/>
      <c r="D856" s="22"/>
      <c r="R856" s="4"/>
    </row>
    <row r="857" spans="1:18">
      <c r="A857" s="31"/>
      <c r="B857" s="120"/>
      <c r="C857" s="22"/>
      <c r="D857" s="22"/>
      <c r="R857" s="4"/>
    </row>
    <row r="858" spans="1:18">
      <c r="A858" s="31"/>
      <c r="B858" s="120"/>
      <c r="C858" s="22"/>
      <c r="D858" s="22"/>
      <c r="R858" s="4"/>
    </row>
    <row r="859" spans="1:18">
      <c r="A859" s="31"/>
      <c r="B859" s="120"/>
      <c r="C859" s="22"/>
      <c r="D859" s="22"/>
      <c r="R859" s="4"/>
    </row>
    <row r="860" spans="1:18">
      <c r="A860" s="31"/>
      <c r="B860" s="120"/>
      <c r="C860" s="22"/>
      <c r="D860" s="22"/>
      <c r="R860" s="4"/>
    </row>
    <row r="861" spans="1:18">
      <c r="A861" s="31"/>
      <c r="B861" s="120"/>
      <c r="C861" s="22"/>
      <c r="D861" s="22"/>
      <c r="R861" s="4"/>
    </row>
    <row r="862" spans="1:18">
      <c r="A862" s="31"/>
      <c r="B862" s="120"/>
      <c r="C862" s="22"/>
      <c r="D862" s="22"/>
      <c r="R862" s="4"/>
    </row>
    <row r="863" spans="1:18">
      <c r="A863" s="31"/>
      <c r="B863" s="120"/>
      <c r="C863" s="22"/>
      <c r="D863" s="22"/>
      <c r="R863" s="4"/>
    </row>
    <row r="864" spans="1:18">
      <c r="A864" s="31"/>
      <c r="B864" s="120"/>
      <c r="C864" s="22"/>
      <c r="D864" s="22"/>
      <c r="R864" s="4"/>
    </row>
    <row r="865" spans="1:18">
      <c r="A865" s="31"/>
      <c r="B865" s="120"/>
      <c r="C865" s="22"/>
      <c r="D865" s="22"/>
      <c r="R865" s="4"/>
    </row>
    <row r="866" spans="1:18">
      <c r="A866" s="31"/>
      <c r="B866" s="120"/>
      <c r="C866" s="22"/>
      <c r="D866" s="22"/>
      <c r="R866" s="4"/>
    </row>
    <row r="867" spans="1:18">
      <c r="A867" s="31"/>
      <c r="B867" s="120"/>
      <c r="C867" s="22"/>
      <c r="D867" s="22"/>
      <c r="R867" s="4"/>
    </row>
    <row r="868" spans="1:18">
      <c r="A868" s="31"/>
      <c r="B868" s="120"/>
      <c r="C868" s="22"/>
      <c r="D868" s="22"/>
      <c r="R868" s="4"/>
    </row>
    <row r="869" spans="1:18">
      <c r="A869" s="31"/>
      <c r="B869" s="120"/>
      <c r="C869" s="22"/>
      <c r="D869" s="22"/>
      <c r="R869" s="4"/>
    </row>
    <row r="870" spans="1:18">
      <c r="A870" s="31"/>
      <c r="B870" s="120"/>
      <c r="C870" s="22"/>
      <c r="D870" s="22"/>
      <c r="R870" s="4"/>
    </row>
    <row r="871" spans="1:18">
      <c r="A871" s="31"/>
      <c r="B871" s="120"/>
      <c r="C871" s="22"/>
      <c r="D871" s="22"/>
      <c r="R871" s="4"/>
    </row>
    <row r="872" spans="1:18">
      <c r="A872" s="31"/>
      <c r="B872" s="120"/>
      <c r="C872" s="22"/>
      <c r="D872" s="22"/>
      <c r="R872" s="4"/>
    </row>
    <row r="873" spans="1:18">
      <c r="A873" s="31"/>
      <c r="B873" s="120"/>
      <c r="C873" s="22"/>
      <c r="D873" s="22"/>
      <c r="R873" s="4"/>
    </row>
    <row r="874" spans="1:18">
      <c r="A874" s="31"/>
      <c r="B874" s="120"/>
      <c r="C874" s="22"/>
      <c r="D874" s="22"/>
      <c r="R874" s="4"/>
    </row>
    <row r="875" spans="1:18">
      <c r="A875" s="31"/>
      <c r="B875" s="120"/>
      <c r="C875" s="22"/>
      <c r="D875" s="22"/>
      <c r="R875" s="4"/>
    </row>
    <row r="876" spans="1:18">
      <c r="A876" s="31"/>
      <c r="B876" s="120"/>
      <c r="C876" s="22"/>
      <c r="D876" s="22"/>
      <c r="R876" s="4"/>
    </row>
    <row r="877" spans="1:18">
      <c r="A877" s="31"/>
      <c r="B877" s="120"/>
      <c r="C877" s="22"/>
      <c r="D877" s="22"/>
      <c r="R877" s="4"/>
    </row>
    <row r="878" spans="1:18">
      <c r="A878" s="31"/>
      <c r="B878" s="120"/>
      <c r="C878" s="22"/>
      <c r="D878" s="22"/>
      <c r="R878" s="4"/>
    </row>
    <row r="879" spans="1:18">
      <c r="A879" s="31"/>
      <c r="B879" s="120"/>
      <c r="C879" s="22"/>
      <c r="D879" s="22"/>
      <c r="R879" s="4"/>
    </row>
    <row r="880" spans="1:18">
      <c r="A880" s="31"/>
      <c r="B880" s="120"/>
      <c r="C880" s="22"/>
      <c r="D880" s="22"/>
      <c r="R880" s="4"/>
    </row>
    <row r="881" spans="1:18">
      <c r="A881" s="31"/>
      <c r="B881" s="120"/>
      <c r="C881" s="22"/>
      <c r="D881" s="22"/>
      <c r="R881" s="4"/>
    </row>
    <row r="882" spans="1:18">
      <c r="A882" s="31"/>
      <c r="B882" s="120"/>
      <c r="C882" s="22"/>
      <c r="D882" s="22"/>
      <c r="R882" s="4"/>
    </row>
    <row r="883" spans="1:18">
      <c r="A883" s="31"/>
      <c r="B883" s="120"/>
      <c r="C883" s="22"/>
      <c r="D883" s="22"/>
      <c r="R883" s="4"/>
    </row>
    <row r="884" spans="1:18">
      <c r="A884" s="31"/>
      <c r="B884" s="120"/>
      <c r="C884" s="22"/>
      <c r="D884" s="22"/>
      <c r="R884" s="4"/>
    </row>
    <row r="885" spans="1:18">
      <c r="A885" s="31"/>
      <c r="B885" s="120"/>
      <c r="C885" s="22"/>
      <c r="D885" s="22"/>
      <c r="R885" s="4"/>
    </row>
    <row r="886" spans="1:18">
      <c r="A886" s="31"/>
      <c r="B886" s="120"/>
      <c r="C886" s="22"/>
      <c r="D886" s="22"/>
      <c r="R886" s="4"/>
    </row>
    <row r="887" spans="1:18">
      <c r="A887" s="31"/>
      <c r="B887" s="120"/>
      <c r="C887" s="22"/>
      <c r="D887" s="22"/>
      <c r="R887" s="4"/>
    </row>
    <row r="888" spans="1:18">
      <c r="A888" s="31"/>
      <c r="B888" s="120"/>
      <c r="C888" s="22"/>
      <c r="D888" s="22"/>
      <c r="R888" s="4"/>
    </row>
    <row r="889" spans="1:18">
      <c r="A889" s="31"/>
      <c r="B889" s="120"/>
      <c r="C889" s="22"/>
      <c r="D889" s="22"/>
      <c r="R889" s="4"/>
    </row>
    <row r="890" spans="1:18">
      <c r="A890" s="31"/>
      <c r="B890" s="120"/>
      <c r="C890" s="22"/>
      <c r="D890" s="22"/>
      <c r="R890" s="4"/>
    </row>
    <row r="891" spans="1:18">
      <c r="A891" s="31"/>
      <c r="B891" s="120"/>
      <c r="C891" s="22"/>
      <c r="D891" s="22"/>
      <c r="R891" s="4"/>
    </row>
    <row r="892" spans="1:18">
      <c r="A892" s="31"/>
      <c r="B892" s="120"/>
      <c r="C892" s="22"/>
      <c r="D892" s="22"/>
      <c r="R892" s="4"/>
    </row>
    <row r="893" spans="1:18">
      <c r="A893" s="31"/>
      <c r="B893" s="120"/>
      <c r="C893" s="22"/>
      <c r="D893" s="22"/>
      <c r="R893" s="4"/>
    </row>
    <row r="894" spans="1:18">
      <c r="A894" s="31"/>
      <c r="B894" s="120"/>
      <c r="C894" s="22"/>
      <c r="D894" s="22"/>
      <c r="R894" s="4"/>
    </row>
    <row r="895" spans="1:18">
      <c r="A895" s="31"/>
      <c r="B895" s="120"/>
      <c r="C895" s="22"/>
      <c r="D895" s="22"/>
      <c r="R895" s="4"/>
    </row>
    <row r="896" spans="1:18">
      <c r="A896" s="31"/>
      <c r="B896" s="120"/>
      <c r="C896" s="22"/>
      <c r="D896" s="22"/>
      <c r="R896" s="4"/>
    </row>
    <row r="897" spans="1:18">
      <c r="A897" s="31"/>
      <c r="B897" s="120"/>
      <c r="C897" s="22"/>
      <c r="D897" s="22"/>
      <c r="R897" s="4"/>
    </row>
    <row r="898" spans="1:18">
      <c r="A898" s="31"/>
      <c r="B898" s="120"/>
      <c r="C898" s="22"/>
      <c r="D898" s="22"/>
      <c r="R898" s="4"/>
    </row>
    <row r="899" spans="1:18">
      <c r="A899" s="31"/>
      <c r="B899" s="120"/>
      <c r="C899" s="22"/>
      <c r="D899" s="22"/>
      <c r="R899" s="4"/>
    </row>
    <row r="900" spans="1:18">
      <c r="A900" s="31"/>
      <c r="B900" s="120"/>
      <c r="C900" s="22"/>
      <c r="D900" s="22"/>
      <c r="R900" s="4"/>
    </row>
    <row r="901" spans="1:18">
      <c r="A901" s="31"/>
      <c r="B901" s="120"/>
      <c r="C901" s="22"/>
      <c r="D901" s="22"/>
      <c r="R901" s="4"/>
    </row>
    <row r="902" spans="1:18">
      <c r="A902" s="31"/>
      <c r="B902" s="120"/>
      <c r="C902" s="22"/>
      <c r="D902" s="22"/>
      <c r="R902" s="4"/>
    </row>
    <row r="903" spans="1:18">
      <c r="A903" s="31"/>
      <c r="B903" s="120"/>
      <c r="C903" s="22"/>
      <c r="D903" s="22"/>
      <c r="R903" s="4"/>
    </row>
    <row r="904" spans="1:18">
      <c r="A904" s="31"/>
      <c r="B904" s="120"/>
      <c r="C904" s="22"/>
      <c r="D904" s="22"/>
      <c r="R904" s="4"/>
    </row>
    <row r="905" spans="1:18">
      <c r="A905" s="31"/>
      <c r="B905" s="120"/>
      <c r="C905" s="22"/>
      <c r="D905" s="22"/>
      <c r="R905" s="4"/>
    </row>
    <row r="906" spans="1:18">
      <c r="A906" s="31"/>
      <c r="B906" s="120"/>
      <c r="C906" s="22"/>
      <c r="D906" s="22"/>
      <c r="R906" s="4"/>
    </row>
    <row r="907" spans="1:18">
      <c r="A907" s="31"/>
      <c r="B907" s="120"/>
      <c r="C907" s="22"/>
      <c r="D907" s="22"/>
      <c r="R907" s="4"/>
    </row>
    <row r="908" spans="1:18">
      <c r="A908" s="31"/>
      <c r="B908" s="120"/>
      <c r="C908" s="22"/>
      <c r="D908" s="22"/>
      <c r="R908" s="4"/>
    </row>
    <row r="909" spans="1:18">
      <c r="A909" s="31"/>
      <c r="B909" s="120"/>
      <c r="C909" s="22"/>
      <c r="D909" s="22"/>
      <c r="R909" s="4"/>
    </row>
    <row r="910" spans="1:18">
      <c r="A910" s="31"/>
      <c r="B910" s="120"/>
      <c r="C910" s="22"/>
      <c r="D910" s="22"/>
      <c r="R910" s="4"/>
    </row>
    <row r="911" spans="1:18">
      <c r="A911" s="31"/>
      <c r="B911" s="120"/>
      <c r="C911" s="22"/>
      <c r="D911" s="22"/>
      <c r="R911" s="4"/>
    </row>
    <row r="912" spans="1:18">
      <c r="A912" s="31"/>
      <c r="B912" s="120"/>
      <c r="C912" s="22"/>
      <c r="D912" s="22"/>
      <c r="R912" s="4"/>
    </row>
    <row r="913" spans="1:18">
      <c r="A913" s="31"/>
      <c r="B913" s="120"/>
      <c r="C913" s="22"/>
      <c r="D913" s="22"/>
      <c r="R913" s="4"/>
    </row>
    <row r="914" spans="1:18">
      <c r="A914" s="31"/>
      <c r="B914" s="120"/>
      <c r="C914" s="22"/>
      <c r="D914" s="22"/>
      <c r="R914" s="4"/>
    </row>
    <row r="915" spans="1:18">
      <c r="A915" s="31"/>
      <c r="B915" s="120"/>
      <c r="C915" s="22"/>
      <c r="D915" s="22"/>
      <c r="R915" s="4"/>
    </row>
    <row r="916" spans="1:18">
      <c r="A916" s="31"/>
      <c r="B916" s="120"/>
      <c r="C916" s="22"/>
      <c r="D916" s="22"/>
      <c r="R916" s="4"/>
    </row>
    <row r="917" spans="1:18">
      <c r="A917" s="31"/>
      <c r="B917" s="120"/>
      <c r="C917" s="22"/>
      <c r="D917" s="22"/>
      <c r="R917" s="4"/>
    </row>
    <row r="918" spans="1:18">
      <c r="A918" s="31"/>
      <c r="B918" s="120"/>
      <c r="C918" s="22"/>
      <c r="D918" s="22"/>
      <c r="R918" s="4"/>
    </row>
    <row r="919" spans="1:18">
      <c r="A919" s="31"/>
      <c r="B919" s="120"/>
      <c r="C919" s="22"/>
      <c r="D919" s="22"/>
      <c r="R919" s="4"/>
    </row>
    <row r="920" spans="1:18">
      <c r="A920" s="31"/>
      <c r="B920" s="120"/>
      <c r="C920" s="22"/>
      <c r="D920" s="22"/>
      <c r="R920" s="4"/>
    </row>
    <row r="921" spans="1:18">
      <c r="A921" s="31"/>
      <c r="B921" s="120"/>
      <c r="C921" s="22"/>
      <c r="D921" s="22"/>
      <c r="R921" s="4"/>
    </row>
    <row r="922" spans="1:18">
      <c r="A922" s="31"/>
      <c r="B922" s="120"/>
      <c r="C922" s="22"/>
      <c r="D922" s="22"/>
      <c r="R922" s="4"/>
    </row>
    <row r="923" spans="1:18">
      <c r="A923" s="31"/>
      <c r="B923" s="120"/>
      <c r="C923" s="22"/>
      <c r="D923" s="22"/>
      <c r="R923" s="4"/>
    </row>
    <row r="924" spans="1:18">
      <c r="A924" s="31"/>
      <c r="B924" s="120"/>
      <c r="C924" s="22"/>
      <c r="D924" s="22"/>
      <c r="R924" s="4"/>
    </row>
    <row r="925" spans="1:18">
      <c r="A925" s="31"/>
      <c r="B925" s="120"/>
      <c r="C925" s="22"/>
      <c r="D925" s="22"/>
      <c r="R925" s="4"/>
    </row>
    <row r="926" spans="1:18">
      <c r="A926" s="31"/>
      <c r="B926" s="120"/>
      <c r="C926" s="22"/>
      <c r="D926" s="22"/>
      <c r="R926" s="4"/>
    </row>
    <row r="927" spans="1:18">
      <c r="A927" s="31"/>
      <c r="B927" s="120"/>
      <c r="C927" s="22"/>
      <c r="D927" s="22"/>
      <c r="R927" s="4"/>
    </row>
    <row r="928" spans="1:18">
      <c r="A928" s="31"/>
      <c r="B928" s="120"/>
      <c r="C928" s="22"/>
      <c r="D928" s="22"/>
      <c r="R928" s="4"/>
    </row>
    <row r="929" spans="1:18">
      <c r="A929" s="31"/>
      <c r="B929" s="120"/>
      <c r="C929" s="22"/>
      <c r="D929" s="22"/>
      <c r="R929" s="4"/>
    </row>
    <row r="930" spans="1:18">
      <c r="A930" s="31"/>
      <c r="B930" s="120"/>
      <c r="C930" s="22"/>
      <c r="D930" s="22"/>
      <c r="R930" s="4"/>
    </row>
    <row r="931" spans="1:18">
      <c r="A931" s="31"/>
      <c r="B931" s="120"/>
      <c r="C931" s="22"/>
      <c r="D931" s="22"/>
      <c r="R931" s="4"/>
    </row>
    <row r="932" spans="1:18">
      <c r="A932" s="31"/>
      <c r="B932" s="120"/>
      <c r="C932" s="22"/>
      <c r="D932" s="22"/>
      <c r="R932" s="4"/>
    </row>
    <row r="933" spans="1:18">
      <c r="A933" s="31"/>
      <c r="B933" s="120"/>
      <c r="C933" s="22"/>
      <c r="D933" s="22"/>
      <c r="R933" s="4"/>
    </row>
    <row r="934" spans="1:18">
      <c r="A934" s="31"/>
      <c r="B934" s="120"/>
      <c r="C934" s="22"/>
      <c r="D934" s="22"/>
      <c r="R934" s="4"/>
    </row>
    <row r="935" spans="1:18">
      <c r="A935" s="31"/>
      <c r="B935" s="120"/>
      <c r="C935" s="22"/>
      <c r="D935" s="22"/>
      <c r="R935" s="4"/>
    </row>
    <row r="936" spans="1:18">
      <c r="A936" s="31"/>
      <c r="B936" s="120"/>
      <c r="C936" s="22"/>
      <c r="D936" s="22"/>
      <c r="R936" s="4"/>
    </row>
    <row r="937" spans="1:18">
      <c r="A937" s="31"/>
      <c r="B937" s="120"/>
      <c r="C937" s="22"/>
      <c r="D937" s="22"/>
      <c r="R937" s="4"/>
    </row>
    <row r="938" spans="1:18">
      <c r="A938" s="31"/>
      <c r="B938" s="120"/>
      <c r="C938" s="22"/>
      <c r="D938" s="22"/>
      <c r="R938" s="4"/>
    </row>
    <row r="939" spans="1:18">
      <c r="A939" s="31"/>
      <c r="B939" s="120"/>
      <c r="C939" s="22"/>
      <c r="D939" s="22"/>
      <c r="R939" s="4"/>
    </row>
    <row r="940" spans="1:18">
      <c r="A940" s="31"/>
      <c r="B940" s="120"/>
      <c r="C940" s="22"/>
      <c r="D940" s="22"/>
      <c r="R940" s="4"/>
    </row>
    <row r="941" spans="1:18">
      <c r="A941" s="31"/>
      <c r="B941" s="120"/>
      <c r="C941" s="22"/>
      <c r="D941" s="22"/>
      <c r="R941" s="4"/>
    </row>
    <row r="942" spans="1:18">
      <c r="A942" s="31"/>
      <c r="B942" s="120"/>
      <c r="C942" s="22"/>
      <c r="D942" s="22"/>
      <c r="R942" s="4"/>
    </row>
    <row r="943" spans="1:18">
      <c r="A943" s="31"/>
      <c r="B943" s="120"/>
      <c r="C943" s="22"/>
      <c r="D943" s="22"/>
      <c r="R943" s="4"/>
    </row>
    <row r="944" spans="1:18">
      <c r="A944" s="31"/>
      <c r="B944" s="120"/>
      <c r="C944" s="22"/>
      <c r="D944" s="22"/>
      <c r="R944" s="4"/>
    </row>
    <row r="945" spans="1:18">
      <c r="A945" s="31"/>
      <c r="B945" s="120"/>
      <c r="C945" s="22"/>
      <c r="D945" s="22"/>
      <c r="R945" s="4"/>
    </row>
    <row r="946" spans="1:18">
      <c r="A946" s="31"/>
      <c r="B946" s="120"/>
      <c r="C946" s="22"/>
      <c r="D946" s="22"/>
      <c r="R946" s="4"/>
    </row>
    <row r="947" spans="1:18">
      <c r="A947" s="31"/>
      <c r="B947" s="120"/>
      <c r="C947" s="22"/>
      <c r="D947" s="22"/>
      <c r="R947" s="4"/>
    </row>
    <row r="948" spans="1:18">
      <c r="A948" s="31"/>
      <c r="B948" s="120"/>
      <c r="C948" s="22"/>
      <c r="D948" s="22"/>
      <c r="R948" s="4"/>
    </row>
    <row r="949" spans="1:18">
      <c r="A949" s="31"/>
      <c r="B949" s="120"/>
      <c r="C949" s="22"/>
      <c r="D949" s="22"/>
      <c r="R949" s="4"/>
    </row>
    <row r="950" spans="1:18">
      <c r="A950" s="31"/>
      <c r="B950" s="120"/>
      <c r="C950" s="22"/>
      <c r="D950" s="22"/>
      <c r="R950" s="4"/>
    </row>
    <row r="951" spans="1:18">
      <c r="A951" s="31"/>
      <c r="B951" s="120"/>
      <c r="C951" s="22"/>
      <c r="D951" s="22"/>
      <c r="R951" s="4"/>
    </row>
    <row r="952" spans="1:18">
      <c r="A952" s="31"/>
      <c r="B952" s="120"/>
      <c r="C952" s="22"/>
      <c r="D952" s="22"/>
      <c r="R952" s="4"/>
    </row>
    <row r="953" spans="1:18">
      <c r="A953" s="31"/>
      <c r="B953" s="120"/>
      <c r="C953" s="22"/>
      <c r="D953" s="22"/>
      <c r="R953" s="4"/>
    </row>
    <row r="954" spans="1:18">
      <c r="A954" s="31"/>
      <c r="B954" s="120"/>
      <c r="C954" s="22"/>
      <c r="D954" s="22"/>
      <c r="R954" s="4"/>
    </row>
    <row r="955" spans="1:18">
      <c r="A955" s="31"/>
      <c r="B955" s="120"/>
      <c r="C955" s="22"/>
      <c r="D955" s="22"/>
      <c r="R955" s="4"/>
    </row>
    <row r="956" spans="1:18">
      <c r="A956" s="31"/>
      <c r="B956" s="120"/>
      <c r="C956" s="22"/>
      <c r="D956" s="22"/>
      <c r="R956" s="4"/>
    </row>
    <row r="957" spans="1:18">
      <c r="A957" s="31"/>
      <c r="B957" s="120"/>
      <c r="C957" s="22"/>
      <c r="D957" s="22"/>
      <c r="R957" s="4"/>
    </row>
    <row r="958" spans="1:18">
      <c r="A958" s="31"/>
      <c r="B958" s="120"/>
      <c r="C958" s="22"/>
      <c r="D958" s="22"/>
      <c r="R958" s="4"/>
    </row>
    <row r="959" spans="1:18">
      <c r="A959" s="31"/>
      <c r="B959" s="120"/>
      <c r="C959" s="22"/>
      <c r="D959" s="22"/>
      <c r="R959" s="4"/>
    </row>
    <row r="960" spans="1:18">
      <c r="A960" s="31"/>
      <c r="B960" s="120"/>
      <c r="C960" s="22"/>
      <c r="D960" s="22"/>
      <c r="R960" s="4"/>
    </row>
    <row r="961" spans="1:18">
      <c r="A961" s="31"/>
      <c r="B961" s="120"/>
      <c r="C961" s="22"/>
      <c r="D961" s="22"/>
      <c r="R961" s="4"/>
    </row>
    <row r="962" spans="1:18">
      <c r="A962" s="31"/>
      <c r="B962" s="120"/>
      <c r="C962" s="22"/>
      <c r="D962" s="22"/>
      <c r="R962" s="4"/>
    </row>
    <row r="963" spans="1:18">
      <c r="A963" s="31"/>
      <c r="B963" s="120"/>
      <c r="C963" s="22"/>
      <c r="D963" s="22"/>
    </row>
    <row r="964" spans="1:18">
      <c r="A964" s="31"/>
      <c r="B964" s="120"/>
      <c r="C964" s="22"/>
      <c r="D964" s="22"/>
    </row>
    <row r="965" spans="1:18">
      <c r="A965" s="31"/>
      <c r="B965" s="120"/>
      <c r="C965" s="22"/>
      <c r="D965" s="22"/>
    </row>
    <row r="966" spans="1:18">
      <c r="A966" s="31"/>
      <c r="B966" s="120"/>
      <c r="C966" s="22"/>
      <c r="D966" s="22"/>
    </row>
    <row r="967" spans="1:18">
      <c r="A967" s="31"/>
      <c r="B967" s="120"/>
      <c r="C967" s="22"/>
      <c r="D967" s="22"/>
    </row>
    <row r="968" spans="1:18">
      <c r="A968" s="31"/>
      <c r="B968" s="120"/>
      <c r="C968" s="22"/>
      <c r="D968" s="22"/>
    </row>
    <row r="969" spans="1:18">
      <c r="A969" s="31"/>
      <c r="B969" s="120"/>
      <c r="C969" s="22"/>
      <c r="D969" s="22"/>
    </row>
    <row r="970" spans="1:18">
      <c r="A970" s="31"/>
      <c r="B970" s="120"/>
      <c r="C970" s="22"/>
      <c r="D970" s="22"/>
    </row>
    <row r="971" spans="1:18">
      <c r="A971" s="31"/>
      <c r="B971" s="120"/>
      <c r="C971" s="22"/>
      <c r="D971" s="22"/>
    </row>
    <row r="972" spans="1:18">
      <c r="A972" s="31"/>
      <c r="B972" s="120"/>
      <c r="C972" s="22"/>
      <c r="D972" s="22"/>
    </row>
    <row r="973" spans="1:18">
      <c r="A973" s="31"/>
      <c r="B973" s="120"/>
      <c r="C973" s="22"/>
      <c r="D973" s="22"/>
    </row>
    <row r="974" spans="1:18">
      <c r="A974" s="31"/>
      <c r="B974" s="120"/>
      <c r="C974" s="22"/>
      <c r="D974" s="22"/>
    </row>
    <row r="975" spans="1:18">
      <c r="A975" s="31"/>
      <c r="B975" s="120"/>
      <c r="C975" s="22"/>
      <c r="D975" s="22"/>
    </row>
    <row r="976" spans="1:18">
      <c r="A976" s="31"/>
      <c r="B976" s="120"/>
      <c r="C976" s="22"/>
      <c r="D976" s="22"/>
    </row>
    <row r="977" spans="1:4">
      <c r="A977" s="31"/>
      <c r="B977" s="120"/>
      <c r="C977" s="22"/>
      <c r="D977" s="22"/>
    </row>
    <row r="978" spans="1:4">
      <c r="A978" s="31"/>
      <c r="B978" s="120"/>
      <c r="C978" s="22"/>
      <c r="D978" s="22"/>
    </row>
    <row r="979" spans="1:4">
      <c r="A979" s="31"/>
      <c r="B979" s="120"/>
      <c r="C979" s="22"/>
      <c r="D979" s="22"/>
    </row>
    <row r="980" spans="1:4">
      <c r="A980" s="31"/>
      <c r="B980" s="120"/>
      <c r="C980" s="22"/>
      <c r="D980" s="22"/>
    </row>
    <row r="981" spans="1:4">
      <c r="A981" s="31"/>
      <c r="B981" s="120"/>
      <c r="C981" s="22"/>
      <c r="D981" s="22"/>
    </row>
    <row r="982" spans="1:4">
      <c r="A982" s="31"/>
      <c r="B982" s="120"/>
      <c r="C982" s="22"/>
      <c r="D982" s="22"/>
    </row>
    <row r="983" spans="1:4">
      <c r="A983" s="31"/>
      <c r="B983" s="120"/>
      <c r="C983" s="22"/>
      <c r="D983" s="22"/>
    </row>
    <row r="984" spans="1:4">
      <c r="A984" s="31"/>
      <c r="B984" s="120"/>
      <c r="C984" s="22"/>
      <c r="D984" s="22"/>
    </row>
    <row r="985" spans="1:4">
      <c r="A985" s="31"/>
      <c r="B985" s="120"/>
      <c r="C985" s="22"/>
      <c r="D985" s="22"/>
    </row>
    <row r="986" spans="1:4">
      <c r="A986" s="31"/>
      <c r="B986" s="120"/>
      <c r="C986" s="22"/>
      <c r="D986" s="22"/>
    </row>
    <row r="987" spans="1:4">
      <c r="A987" s="31"/>
      <c r="B987" s="120"/>
      <c r="C987" s="22"/>
      <c r="D987" s="22"/>
    </row>
    <row r="988" spans="1:4">
      <c r="A988" s="31"/>
      <c r="B988" s="120"/>
      <c r="C988" s="22"/>
      <c r="D988" s="22"/>
    </row>
    <row r="989" spans="1:4">
      <c r="A989" s="31"/>
      <c r="B989" s="120"/>
      <c r="C989" s="22"/>
      <c r="D989" s="22"/>
    </row>
    <row r="990" spans="1:4">
      <c r="A990" s="31"/>
      <c r="B990" s="120"/>
      <c r="C990" s="22"/>
      <c r="D990" s="22"/>
    </row>
    <row r="991" spans="1:4">
      <c r="A991" s="31"/>
      <c r="B991" s="120"/>
      <c r="C991" s="22"/>
      <c r="D991" s="22"/>
    </row>
    <row r="992" spans="1:4">
      <c r="A992" s="31"/>
      <c r="B992" s="120"/>
      <c r="C992" s="22"/>
      <c r="D992" s="22"/>
    </row>
    <row r="993" spans="1:4">
      <c r="A993" s="31"/>
      <c r="B993" s="120"/>
      <c r="C993" s="22"/>
      <c r="D993" s="22"/>
    </row>
    <row r="994" spans="1:4">
      <c r="A994" s="31"/>
      <c r="B994" s="120"/>
      <c r="C994" s="22"/>
      <c r="D994" s="22"/>
    </row>
    <row r="995" spans="1:4">
      <c r="A995" s="31"/>
      <c r="B995" s="120"/>
      <c r="C995" s="22"/>
      <c r="D995" s="22"/>
    </row>
    <row r="996" spans="1:4">
      <c r="A996" s="31"/>
      <c r="B996" s="120"/>
      <c r="C996" s="22"/>
      <c r="D996" s="22"/>
    </row>
    <row r="997" spans="1:4">
      <c r="A997" s="31"/>
      <c r="B997" s="120"/>
      <c r="C997" s="22"/>
      <c r="D997" s="22"/>
    </row>
    <row r="998" spans="1:4">
      <c r="A998" s="31"/>
      <c r="B998" s="120"/>
      <c r="C998" s="22"/>
      <c r="D998" s="22"/>
    </row>
    <row r="999" spans="1:4">
      <c r="A999" s="31"/>
      <c r="B999" s="120"/>
      <c r="C999" s="22"/>
      <c r="D999" s="22"/>
    </row>
    <row r="1000" spans="1:4">
      <c r="A1000" s="31"/>
      <c r="B1000" s="120"/>
      <c r="C1000" s="22"/>
      <c r="D1000" s="22"/>
    </row>
    <row r="1001" spans="1:4">
      <c r="A1001" s="31"/>
      <c r="B1001" s="120"/>
      <c r="C1001" s="22"/>
      <c r="D1001" s="22"/>
    </row>
    <row r="1002" spans="1:4">
      <c r="A1002" s="31"/>
      <c r="B1002" s="120"/>
      <c r="C1002" s="22"/>
      <c r="D1002" s="22"/>
    </row>
    <row r="1003" spans="1:4">
      <c r="A1003" s="31"/>
      <c r="B1003" s="120"/>
      <c r="C1003" s="22"/>
      <c r="D1003" s="22"/>
    </row>
    <row r="1004" spans="1:4">
      <c r="A1004" s="31"/>
      <c r="B1004" s="120"/>
      <c r="C1004" s="22"/>
      <c r="D1004" s="22"/>
    </row>
    <row r="1005" spans="1:4">
      <c r="A1005" s="31"/>
      <c r="B1005" s="120"/>
      <c r="C1005" s="22"/>
      <c r="D1005" s="22"/>
    </row>
    <row r="1006" spans="1:4">
      <c r="A1006" s="31"/>
      <c r="B1006" s="120"/>
      <c r="C1006" s="22"/>
      <c r="D1006" s="22"/>
    </row>
    <row r="1007" spans="1:4">
      <c r="A1007" s="31"/>
      <c r="B1007" s="120"/>
      <c r="C1007" s="22"/>
      <c r="D1007" s="22"/>
    </row>
    <row r="1008" spans="1:4">
      <c r="A1008" s="31"/>
      <c r="B1008" s="120"/>
      <c r="C1008" s="22"/>
      <c r="D1008" s="22"/>
    </row>
    <row r="1009" spans="1:4">
      <c r="A1009" s="31"/>
      <c r="B1009" s="120"/>
      <c r="C1009" s="22"/>
      <c r="D1009" s="22"/>
    </row>
    <row r="1010" spans="1:4">
      <c r="A1010" s="31"/>
      <c r="B1010" s="120"/>
      <c r="C1010" s="22"/>
      <c r="D1010" s="22"/>
    </row>
    <row r="1011" spans="1:4">
      <c r="A1011" s="31"/>
      <c r="B1011" s="120"/>
      <c r="C1011" s="22"/>
      <c r="D1011" s="22"/>
    </row>
    <row r="1012" spans="1:4">
      <c r="A1012" s="31"/>
      <c r="B1012" s="120"/>
      <c r="C1012" s="22"/>
      <c r="D1012" s="22"/>
    </row>
    <row r="1013" spans="1:4">
      <c r="A1013" s="31"/>
      <c r="B1013" s="120"/>
      <c r="C1013" s="22"/>
      <c r="D1013" s="22"/>
    </row>
    <row r="1014" spans="1:4">
      <c r="A1014" s="31"/>
      <c r="B1014" s="120"/>
      <c r="C1014" s="22"/>
      <c r="D1014" s="22"/>
    </row>
    <row r="1015" spans="1:4">
      <c r="A1015" s="31"/>
      <c r="B1015" s="120"/>
      <c r="C1015" s="22"/>
      <c r="D1015" s="22"/>
    </row>
    <row r="1016" spans="1:4">
      <c r="A1016" s="31"/>
      <c r="B1016" s="120"/>
      <c r="C1016" s="22"/>
      <c r="D1016" s="22"/>
    </row>
    <row r="1017" spans="1:4">
      <c r="A1017" s="31"/>
      <c r="B1017" s="120"/>
      <c r="C1017" s="22"/>
      <c r="D1017" s="22"/>
    </row>
    <row r="1018" spans="1:4">
      <c r="A1018" s="31"/>
      <c r="B1018" s="120"/>
      <c r="C1018" s="22"/>
      <c r="D1018" s="22"/>
    </row>
    <row r="1019" spans="1:4">
      <c r="A1019" s="31"/>
      <c r="B1019" s="120"/>
      <c r="C1019" s="22"/>
      <c r="D1019" s="22"/>
    </row>
    <row r="1020" spans="1:4">
      <c r="A1020" s="31"/>
      <c r="B1020" s="120"/>
      <c r="C1020" s="22"/>
      <c r="D1020" s="22"/>
    </row>
    <row r="1021" spans="1:4">
      <c r="A1021" s="31"/>
      <c r="B1021" s="120"/>
      <c r="C1021" s="22"/>
      <c r="D1021" s="22"/>
    </row>
    <row r="1022" spans="1:4">
      <c r="A1022" s="31"/>
      <c r="B1022" s="120"/>
      <c r="C1022" s="22"/>
      <c r="D1022" s="22"/>
    </row>
    <row r="1023" spans="1:4">
      <c r="A1023" s="31"/>
      <c r="B1023" s="120"/>
      <c r="C1023" s="22"/>
      <c r="D1023" s="22"/>
    </row>
    <row r="1024" spans="1:4">
      <c r="A1024" s="31"/>
      <c r="B1024" s="120"/>
      <c r="C1024" s="22"/>
      <c r="D1024" s="22"/>
    </row>
    <row r="1025" spans="1:4">
      <c r="A1025" s="31"/>
      <c r="B1025" s="120"/>
      <c r="C1025" s="22"/>
      <c r="D1025" s="22"/>
    </row>
    <row r="1026" spans="1:4">
      <c r="A1026" s="31"/>
      <c r="B1026" s="120"/>
      <c r="C1026" s="22"/>
      <c r="D1026" s="22"/>
    </row>
    <row r="1027" spans="1:4">
      <c r="A1027" s="31"/>
      <c r="B1027" s="120"/>
      <c r="C1027" s="22"/>
      <c r="D1027" s="22"/>
    </row>
    <row r="1028" spans="1:4">
      <c r="A1028" s="31"/>
      <c r="B1028" s="120"/>
      <c r="C1028" s="22"/>
      <c r="D1028" s="22"/>
    </row>
    <row r="1029" spans="1:4">
      <c r="A1029" s="31"/>
      <c r="B1029" s="120"/>
      <c r="C1029" s="22"/>
      <c r="D1029" s="22"/>
    </row>
    <row r="1030" spans="1:4">
      <c r="A1030" s="31"/>
      <c r="B1030" s="120"/>
      <c r="C1030" s="22"/>
      <c r="D1030" s="22"/>
    </row>
    <row r="1031" spans="1:4">
      <c r="A1031" s="31"/>
      <c r="B1031" s="120"/>
      <c r="C1031" s="22"/>
      <c r="D1031" s="22"/>
    </row>
    <row r="1032" spans="1:4">
      <c r="A1032" s="31"/>
      <c r="B1032" s="120"/>
      <c r="C1032" s="22"/>
      <c r="D1032" s="22"/>
    </row>
    <row r="1033" spans="1:4">
      <c r="A1033" s="31"/>
      <c r="B1033" s="120"/>
      <c r="C1033" s="22"/>
      <c r="D1033" s="22"/>
    </row>
    <row r="1034" spans="1:4">
      <c r="A1034" s="31"/>
      <c r="B1034" s="120"/>
      <c r="C1034" s="22"/>
      <c r="D1034" s="22"/>
    </row>
    <row r="1035" spans="1:4">
      <c r="A1035" s="31"/>
      <c r="B1035" s="120"/>
      <c r="C1035" s="22"/>
      <c r="D1035" s="22"/>
    </row>
    <row r="1036" spans="1:4">
      <c r="A1036" s="31"/>
      <c r="B1036" s="120"/>
      <c r="C1036" s="22"/>
      <c r="D1036" s="22"/>
    </row>
    <row r="1037" spans="1:4">
      <c r="A1037" s="31"/>
      <c r="B1037" s="120"/>
      <c r="C1037" s="22"/>
      <c r="D1037" s="22"/>
    </row>
    <row r="1038" spans="1:4">
      <c r="A1038" s="31"/>
      <c r="B1038" s="120"/>
      <c r="C1038" s="22"/>
      <c r="D1038" s="22"/>
    </row>
    <row r="1039" spans="1:4">
      <c r="A1039" s="31"/>
      <c r="B1039" s="120"/>
      <c r="C1039" s="22"/>
      <c r="D1039" s="22"/>
    </row>
    <row r="1040" spans="1:4">
      <c r="A1040" s="31"/>
      <c r="B1040" s="120"/>
      <c r="C1040" s="22"/>
      <c r="D1040" s="22"/>
    </row>
    <row r="1041" spans="1:4">
      <c r="A1041" s="31"/>
      <c r="B1041" s="120"/>
      <c r="C1041" s="22"/>
      <c r="D1041" s="22"/>
    </row>
    <row r="1042" spans="1:4">
      <c r="A1042" s="31"/>
      <c r="B1042" s="120"/>
      <c r="C1042" s="22"/>
      <c r="D1042" s="22"/>
    </row>
    <row r="1043" spans="1:4">
      <c r="A1043" s="31"/>
      <c r="B1043" s="120"/>
      <c r="C1043" s="22"/>
      <c r="D1043" s="22"/>
    </row>
    <row r="1044" spans="1:4">
      <c r="A1044" s="31"/>
      <c r="B1044" s="120"/>
      <c r="C1044" s="22"/>
      <c r="D1044" s="22"/>
    </row>
    <row r="1045" spans="1:4">
      <c r="A1045" s="31"/>
      <c r="B1045" s="120"/>
      <c r="C1045" s="22"/>
      <c r="D1045" s="22"/>
    </row>
    <row r="1046" spans="1:4">
      <c r="A1046" s="31"/>
      <c r="B1046" s="120"/>
      <c r="C1046" s="22"/>
      <c r="D1046" s="22"/>
    </row>
    <row r="1047" spans="1:4">
      <c r="A1047" s="31"/>
      <c r="B1047" s="120"/>
      <c r="C1047" s="22"/>
      <c r="D1047" s="22"/>
    </row>
    <row r="1048" spans="1:4">
      <c r="A1048" s="31"/>
      <c r="B1048" s="120"/>
      <c r="C1048" s="22"/>
      <c r="D1048" s="22"/>
    </row>
    <row r="1049" spans="1:4">
      <c r="A1049" s="31"/>
      <c r="B1049" s="120"/>
      <c r="C1049" s="22"/>
      <c r="D1049" s="22"/>
    </row>
    <row r="1050" spans="1:4">
      <c r="A1050" s="31"/>
      <c r="B1050" s="120"/>
      <c r="C1050" s="22"/>
      <c r="D1050" s="22"/>
    </row>
    <row r="1051" spans="1:4">
      <c r="A1051" s="31"/>
      <c r="B1051" s="120"/>
      <c r="C1051" s="22"/>
      <c r="D1051" s="22"/>
    </row>
    <row r="1052" spans="1:4">
      <c r="A1052" s="31"/>
      <c r="B1052" s="120"/>
      <c r="C1052" s="22"/>
      <c r="D1052" s="22"/>
    </row>
    <row r="1053" spans="1:4">
      <c r="A1053" s="31"/>
      <c r="B1053" s="120"/>
      <c r="C1053" s="22"/>
      <c r="D1053" s="22"/>
    </row>
    <row r="1054" spans="1:4">
      <c r="A1054" s="31"/>
      <c r="B1054" s="120"/>
      <c r="C1054" s="22"/>
      <c r="D1054" s="22"/>
    </row>
    <row r="1055" spans="1:4">
      <c r="A1055" s="31"/>
      <c r="B1055" s="120"/>
      <c r="C1055" s="22"/>
      <c r="D1055" s="22"/>
    </row>
    <row r="1056" spans="1:4">
      <c r="A1056" s="31"/>
      <c r="B1056" s="120"/>
      <c r="C1056" s="22"/>
      <c r="D1056" s="22"/>
    </row>
    <row r="1057" spans="1:4">
      <c r="A1057" s="31"/>
      <c r="B1057" s="120"/>
      <c r="C1057" s="22"/>
      <c r="D1057" s="22"/>
    </row>
    <row r="1058" spans="1:4">
      <c r="A1058" s="31"/>
      <c r="B1058" s="120"/>
      <c r="C1058" s="22"/>
      <c r="D1058" s="22"/>
    </row>
    <row r="1059" spans="1:4">
      <c r="A1059" s="31"/>
      <c r="B1059" s="120"/>
      <c r="C1059" s="22"/>
      <c r="D1059" s="22"/>
    </row>
    <row r="1060" spans="1:4">
      <c r="A1060" s="31"/>
      <c r="B1060" s="120"/>
      <c r="C1060" s="22"/>
      <c r="D1060" s="22"/>
    </row>
    <row r="1061" spans="1:4">
      <c r="A1061" s="31"/>
      <c r="B1061" s="120"/>
      <c r="C1061" s="22"/>
      <c r="D1061" s="22"/>
    </row>
    <row r="1062" spans="1:4">
      <c r="A1062" s="31"/>
      <c r="B1062" s="120"/>
      <c r="C1062" s="22"/>
      <c r="D1062" s="22"/>
    </row>
    <row r="1063" spans="1:4">
      <c r="A1063" s="31"/>
      <c r="B1063" s="120"/>
      <c r="C1063" s="22"/>
      <c r="D1063" s="22"/>
    </row>
    <row r="1064" spans="1:4">
      <c r="A1064" s="31"/>
      <c r="B1064" s="120"/>
      <c r="C1064" s="22"/>
      <c r="D1064" s="22"/>
    </row>
    <row r="1065" spans="1:4">
      <c r="A1065" s="31"/>
      <c r="B1065" s="120"/>
      <c r="C1065" s="22"/>
      <c r="D1065" s="22"/>
    </row>
    <row r="1066" spans="1:4">
      <c r="A1066" s="31"/>
      <c r="B1066" s="120"/>
      <c r="C1066" s="22"/>
      <c r="D1066" s="22"/>
    </row>
    <row r="1067" spans="1:4">
      <c r="A1067" s="31"/>
      <c r="B1067" s="120"/>
      <c r="C1067" s="22"/>
      <c r="D1067" s="22"/>
    </row>
    <row r="1068" spans="1:4">
      <c r="A1068" s="31"/>
      <c r="B1068" s="120"/>
      <c r="C1068" s="22"/>
      <c r="D1068" s="22"/>
    </row>
    <row r="1069" spans="1:4">
      <c r="A1069" s="31"/>
      <c r="B1069" s="120"/>
      <c r="C1069" s="22"/>
      <c r="D1069" s="22"/>
    </row>
    <row r="1070" spans="1:4">
      <c r="A1070" s="31"/>
      <c r="B1070" s="120"/>
      <c r="C1070" s="22"/>
      <c r="D1070" s="22"/>
    </row>
    <row r="1071" spans="1:4">
      <c r="A1071" s="31"/>
      <c r="B1071" s="120"/>
      <c r="C1071" s="22"/>
      <c r="D1071" s="22"/>
    </row>
    <row r="1072" spans="1:4">
      <c r="A1072" s="31"/>
      <c r="B1072" s="120"/>
      <c r="C1072" s="22"/>
      <c r="D1072" s="22"/>
    </row>
    <row r="1073" spans="1:4">
      <c r="A1073" s="31"/>
      <c r="B1073" s="120"/>
      <c r="C1073" s="22"/>
      <c r="D1073" s="22"/>
    </row>
    <row r="1074" spans="1:4">
      <c r="A1074" s="31"/>
      <c r="B1074" s="120"/>
      <c r="C1074" s="22"/>
      <c r="D1074" s="22"/>
    </row>
    <row r="1075" spans="1:4">
      <c r="A1075" s="31"/>
      <c r="B1075" s="120"/>
      <c r="C1075" s="22"/>
      <c r="D1075" s="22"/>
    </row>
    <row r="1076" spans="1:4">
      <c r="A1076" s="31"/>
      <c r="B1076" s="120"/>
      <c r="C1076" s="22"/>
      <c r="D1076" s="22"/>
    </row>
    <row r="1077" spans="1:4">
      <c r="A1077" s="31"/>
      <c r="B1077" s="120"/>
      <c r="C1077" s="22"/>
      <c r="D1077" s="22"/>
    </row>
    <row r="1078" spans="1:4">
      <c r="A1078" s="31"/>
      <c r="B1078" s="120"/>
      <c r="C1078" s="22"/>
      <c r="D1078" s="22"/>
    </row>
    <row r="1079" spans="1:4">
      <c r="A1079" s="31"/>
      <c r="B1079" s="120"/>
      <c r="C1079" s="22"/>
      <c r="D1079" s="22"/>
    </row>
    <row r="1080" spans="1:4">
      <c r="A1080" s="31"/>
      <c r="B1080" s="120"/>
      <c r="C1080" s="22"/>
      <c r="D1080" s="22"/>
    </row>
    <row r="1081" spans="1:4">
      <c r="A1081" s="31"/>
      <c r="B1081" s="120"/>
      <c r="C1081" s="22"/>
      <c r="D1081" s="22"/>
    </row>
    <row r="1082" spans="1:4">
      <c r="A1082" s="31"/>
      <c r="B1082" s="120"/>
      <c r="C1082" s="22"/>
      <c r="D1082" s="22"/>
    </row>
    <row r="1083" spans="1:4">
      <c r="A1083" s="31"/>
      <c r="B1083" s="120"/>
      <c r="C1083" s="22"/>
      <c r="D1083" s="22"/>
    </row>
    <row r="1084" spans="1:4">
      <c r="A1084" s="31"/>
      <c r="B1084" s="120"/>
      <c r="C1084" s="22"/>
      <c r="D1084" s="22"/>
    </row>
    <row r="1085" spans="1:4">
      <c r="A1085" s="31"/>
      <c r="B1085" s="120"/>
      <c r="C1085" s="22"/>
      <c r="D1085" s="22"/>
    </row>
    <row r="1086" spans="1:4">
      <c r="A1086" s="31"/>
      <c r="B1086" s="120"/>
      <c r="C1086" s="22"/>
      <c r="D1086" s="22"/>
    </row>
    <row r="1087" spans="1:4">
      <c r="A1087" s="31"/>
      <c r="B1087" s="120"/>
      <c r="C1087" s="22"/>
      <c r="D1087" s="22"/>
    </row>
    <row r="1088" spans="1:4">
      <c r="A1088" s="31"/>
      <c r="B1088" s="120"/>
      <c r="C1088" s="22"/>
      <c r="D1088" s="22"/>
    </row>
    <row r="1089" spans="1:4">
      <c r="A1089" s="31"/>
      <c r="B1089" s="120"/>
      <c r="C1089" s="22"/>
      <c r="D1089" s="22"/>
    </row>
    <row r="1090" spans="1:4">
      <c r="A1090" s="31"/>
      <c r="B1090" s="120"/>
      <c r="C1090" s="22"/>
      <c r="D1090" s="22"/>
    </row>
    <row r="1091" spans="1:4">
      <c r="A1091" s="31"/>
      <c r="B1091" s="120"/>
      <c r="C1091" s="22"/>
      <c r="D1091" s="22"/>
    </row>
    <row r="1092" spans="1:4">
      <c r="A1092" s="31"/>
      <c r="B1092" s="120"/>
      <c r="C1092" s="22"/>
      <c r="D1092" s="22"/>
    </row>
    <row r="1093" spans="1:4">
      <c r="A1093" s="31"/>
      <c r="B1093" s="120"/>
      <c r="C1093" s="22"/>
      <c r="D1093" s="22"/>
    </row>
    <row r="1094" spans="1:4">
      <c r="A1094" s="31"/>
      <c r="B1094" s="120"/>
      <c r="C1094" s="22"/>
      <c r="D1094" s="22"/>
    </row>
    <row r="1095" spans="1:4">
      <c r="A1095" s="31"/>
      <c r="B1095" s="120"/>
      <c r="C1095" s="22"/>
      <c r="D1095" s="22"/>
    </row>
    <row r="1096" spans="1:4">
      <c r="A1096" s="31"/>
      <c r="B1096" s="120"/>
      <c r="C1096" s="22"/>
      <c r="D1096" s="22"/>
    </row>
    <row r="1097" spans="1:4">
      <c r="A1097" s="31"/>
      <c r="B1097" s="120"/>
      <c r="C1097" s="22"/>
      <c r="D1097" s="22"/>
    </row>
    <row r="1098" spans="1:4">
      <c r="A1098" s="31"/>
      <c r="B1098" s="120"/>
      <c r="C1098" s="22"/>
      <c r="D1098" s="22"/>
    </row>
    <row r="1099" spans="1:4">
      <c r="A1099" s="31"/>
      <c r="B1099" s="120"/>
      <c r="C1099" s="22"/>
      <c r="D1099" s="22"/>
    </row>
    <row r="1100" spans="1:4">
      <c r="A1100" s="31"/>
      <c r="B1100" s="120"/>
      <c r="C1100" s="22"/>
      <c r="D1100" s="22"/>
    </row>
    <row r="1101" spans="1:4">
      <c r="A1101" s="31"/>
      <c r="B1101" s="120"/>
      <c r="C1101" s="22"/>
      <c r="D1101" s="22"/>
    </row>
    <row r="1102" spans="1:4">
      <c r="A1102" s="31"/>
      <c r="B1102" s="120"/>
      <c r="C1102" s="22"/>
      <c r="D1102" s="22"/>
    </row>
    <row r="1103" spans="1:4">
      <c r="A1103" s="31"/>
      <c r="B1103" s="120"/>
      <c r="C1103" s="22"/>
      <c r="D1103" s="22"/>
    </row>
    <row r="1104" spans="1:4">
      <c r="A1104" s="31"/>
      <c r="B1104" s="120"/>
      <c r="C1104" s="22"/>
      <c r="D1104" s="22"/>
    </row>
    <row r="1105" spans="1:4">
      <c r="A1105" s="31"/>
      <c r="B1105" s="120"/>
      <c r="C1105" s="22"/>
      <c r="D1105" s="22"/>
    </row>
    <row r="1106" spans="1:4">
      <c r="A1106" s="31"/>
      <c r="B1106" s="120"/>
      <c r="C1106" s="22"/>
      <c r="D1106" s="22"/>
    </row>
    <row r="1107" spans="1:4">
      <c r="A1107" s="31"/>
      <c r="B1107" s="120"/>
      <c r="C1107" s="22"/>
      <c r="D1107" s="22"/>
    </row>
    <row r="1108" spans="1:4">
      <c r="A1108" s="31"/>
      <c r="B1108" s="120"/>
      <c r="C1108" s="22"/>
      <c r="D1108" s="22"/>
    </row>
    <row r="1109" spans="1:4">
      <c r="A1109" s="31"/>
      <c r="B1109" s="120"/>
      <c r="C1109" s="22"/>
      <c r="D1109" s="22"/>
    </row>
    <row r="1110" spans="1:4">
      <c r="A1110" s="31"/>
      <c r="B1110" s="120"/>
      <c r="C1110" s="22"/>
      <c r="D1110" s="22"/>
    </row>
    <row r="1111" spans="1:4">
      <c r="A1111" s="31"/>
      <c r="B1111" s="120"/>
      <c r="C1111" s="22"/>
      <c r="D1111" s="22"/>
    </row>
    <row r="1112" spans="1:4">
      <c r="A1112" s="31"/>
      <c r="B1112" s="120"/>
      <c r="C1112" s="22"/>
      <c r="D1112" s="22"/>
    </row>
    <row r="1113" spans="1:4">
      <c r="A1113" s="31"/>
      <c r="B1113" s="120"/>
      <c r="C1113" s="22"/>
      <c r="D1113" s="22"/>
    </row>
    <row r="1114" spans="1:4">
      <c r="A1114" s="31"/>
      <c r="B1114" s="120"/>
      <c r="C1114" s="22"/>
      <c r="D1114" s="22"/>
    </row>
    <row r="1115" spans="1:4">
      <c r="A1115" s="31"/>
      <c r="B1115" s="120"/>
      <c r="C1115" s="22"/>
      <c r="D1115" s="22"/>
    </row>
    <row r="1116" spans="1:4">
      <c r="A1116" s="31"/>
      <c r="B1116" s="120"/>
      <c r="C1116" s="22"/>
      <c r="D1116" s="22"/>
    </row>
    <row r="1117" spans="1:4">
      <c r="A1117" s="31"/>
      <c r="B1117" s="120"/>
      <c r="C1117" s="22"/>
      <c r="D1117" s="22"/>
    </row>
    <row r="1118" spans="1:4">
      <c r="A1118" s="31"/>
      <c r="B1118" s="120"/>
      <c r="C1118" s="22"/>
      <c r="D1118" s="22"/>
    </row>
    <row r="1119" spans="1:4">
      <c r="A1119" s="31"/>
      <c r="B1119" s="120"/>
      <c r="C1119" s="22"/>
      <c r="D1119" s="22"/>
    </row>
    <row r="1120" spans="1:4">
      <c r="A1120" s="31"/>
      <c r="B1120" s="120"/>
      <c r="C1120" s="22"/>
      <c r="D1120" s="22"/>
    </row>
    <row r="1121" spans="1:4">
      <c r="A1121" s="31"/>
      <c r="B1121" s="120"/>
      <c r="C1121" s="22"/>
      <c r="D1121" s="22"/>
    </row>
    <row r="1122" spans="1:4">
      <c r="A1122" s="31"/>
      <c r="B1122" s="120"/>
      <c r="C1122" s="22"/>
      <c r="D1122" s="22"/>
    </row>
    <row r="1123" spans="1:4">
      <c r="A1123" s="31"/>
      <c r="B1123" s="120"/>
      <c r="C1123" s="22"/>
      <c r="D1123" s="22"/>
    </row>
    <row r="1124" spans="1:4">
      <c r="A1124" s="31"/>
      <c r="B1124" s="120"/>
      <c r="C1124" s="22"/>
      <c r="D1124" s="22"/>
    </row>
    <row r="1125" spans="1:4">
      <c r="A1125" s="31"/>
      <c r="B1125" s="120"/>
      <c r="C1125" s="22"/>
      <c r="D1125" s="22"/>
    </row>
    <row r="1126" spans="1:4">
      <c r="A1126" s="31"/>
      <c r="B1126" s="120"/>
      <c r="C1126" s="22"/>
      <c r="D1126" s="22"/>
    </row>
    <row r="1127" spans="1:4">
      <c r="A1127" s="31"/>
      <c r="B1127" s="120"/>
      <c r="C1127" s="22"/>
      <c r="D1127" s="22"/>
    </row>
    <row r="1128" spans="1:4">
      <c r="A1128" s="31"/>
      <c r="B1128" s="120"/>
      <c r="C1128" s="22"/>
      <c r="D1128" s="22"/>
    </row>
    <row r="1129" spans="1:4">
      <c r="A1129" s="31"/>
      <c r="B1129" s="120"/>
      <c r="C1129" s="22"/>
      <c r="D1129" s="22"/>
    </row>
    <row r="1130" spans="1:4">
      <c r="A1130" s="31"/>
      <c r="B1130" s="120"/>
      <c r="C1130" s="22"/>
      <c r="D1130" s="22"/>
    </row>
    <row r="1131" spans="1:4">
      <c r="A1131" s="31"/>
      <c r="B1131" s="120"/>
      <c r="C1131" s="22"/>
      <c r="D1131" s="22"/>
    </row>
    <row r="1132" spans="1:4">
      <c r="A1132" s="31"/>
      <c r="B1132" s="120"/>
      <c r="C1132" s="22"/>
      <c r="D1132" s="22"/>
    </row>
    <row r="1133" spans="1:4">
      <c r="A1133" s="31"/>
      <c r="B1133" s="120"/>
      <c r="C1133" s="22"/>
      <c r="D1133" s="22"/>
    </row>
    <row r="1134" spans="1:4">
      <c r="A1134" s="31"/>
      <c r="B1134" s="120"/>
      <c r="C1134" s="22"/>
      <c r="D1134" s="22"/>
    </row>
    <row r="1135" spans="1:4">
      <c r="A1135" s="31"/>
      <c r="B1135" s="120"/>
      <c r="C1135" s="22"/>
      <c r="D1135" s="22"/>
    </row>
    <row r="1136" spans="1:4">
      <c r="A1136" s="31"/>
      <c r="B1136" s="120"/>
      <c r="C1136" s="22"/>
      <c r="D1136" s="22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</sheetData>
  <sheetProtection sheet="1"/>
  <phoneticPr fontId="9" type="noConversion"/>
  <hyperlinks>
    <hyperlink ref="H3866" r:id="rId1" display="http://vsolj.cetus-net.org/bulletin.html" xr:uid="{00000000-0004-0000-03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AI948"/>
  <sheetViews>
    <sheetView workbookViewId="0"/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7" t="s">
        <v>120</v>
      </c>
      <c r="B1" s="58"/>
      <c r="C1" s="58"/>
      <c r="D1" s="59" t="s">
        <v>121</v>
      </c>
      <c r="E1" s="58"/>
      <c r="F1" s="58"/>
      <c r="G1" s="58"/>
      <c r="H1" s="58"/>
      <c r="I1" s="58"/>
      <c r="J1" s="58"/>
      <c r="K1" s="58"/>
      <c r="L1" s="58"/>
      <c r="M1" s="60" t="s">
        <v>122</v>
      </c>
      <c r="N1" s="58" t="s">
        <v>123</v>
      </c>
      <c r="O1" s="58">
        <f ca="1">H18*J18-I18*I18</f>
        <v>142229.01508418052</v>
      </c>
      <c r="P1" s="58" t="s">
        <v>216</v>
      </c>
      <c r="Q1" s="58"/>
      <c r="R1" s="58"/>
      <c r="S1" s="58"/>
      <c r="T1" s="58"/>
      <c r="U1" s="85" t="s">
        <v>178</v>
      </c>
      <c r="V1" s="86" t="s">
        <v>185</v>
      </c>
      <c r="W1" s="58"/>
      <c r="X1" s="58"/>
      <c r="Y1" s="58"/>
      <c r="Z1" s="58"/>
      <c r="AA1" s="58">
        <v>1</v>
      </c>
      <c r="AB1" s="58" t="s">
        <v>124</v>
      </c>
      <c r="AC1" s="58"/>
      <c r="AD1" s="58"/>
      <c r="AE1" s="58"/>
      <c r="AF1" s="58"/>
      <c r="AG1" s="58"/>
      <c r="AH1" s="58"/>
      <c r="AI1" s="58"/>
    </row>
    <row r="2" spans="1: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0" t="s">
        <v>125</v>
      </c>
      <c r="N2" s="58" t="s">
        <v>126</v>
      </c>
      <c r="O2" s="58">
        <f ca="1">+F18*J18-H18*I18</f>
        <v>160765.81692620262</v>
      </c>
      <c r="P2" s="58" t="s">
        <v>217</v>
      </c>
      <c r="Q2" s="58"/>
      <c r="R2" s="58"/>
      <c r="S2" s="58"/>
      <c r="T2" s="58"/>
      <c r="U2" s="58">
        <v>0.5</v>
      </c>
      <c r="V2" s="58">
        <f t="shared" ref="V2:V27" ca="1" si="0">+E$4+E$5*U2+E$6*U2^2</f>
        <v>-9.2889358459183379E-4</v>
      </c>
      <c r="W2" s="58"/>
      <c r="X2" s="58"/>
      <c r="Y2" s="58"/>
      <c r="Z2" s="58"/>
      <c r="AA2" s="58">
        <v>2</v>
      </c>
      <c r="AB2" s="58" t="s">
        <v>59</v>
      </c>
      <c r="AC2" s="58"/>
      <c r="AD2" s="58"/>
      <c r="AE2" s="58"/>
      <c r="AF2" s="58"/>
      <c r="AG2" s="58"/>
      <c r="AH2" s="58"/>
      <c r="AI2" s="58"/>
    </row>
    <row r="3" spans="1:35" ht="13.5" thickBot="1">
      <c r="A3" s="58" t="s">
        <v>127</v>
      </c>
      <c r="B3" s="58" t="s">
        <v>128</v>
      </c>
      <c r="C3" s="58"/>
      <c r="D3" s="58"/>
      <c r="E3" s="61" t="s">
        <v>129</v>
      </c>
      <c r="F3" s="61" t="s">
        <v>130</v>
      </c>
      <c r="G3" s="61" t="s">
        <v>131</v>
      </c>
      <c r="H3" s="61" t="s">
        <v>132</v>
      </c>
      <c r="I3" s="58"/>
      <c r="J3" s="58"/>
      <c r="K3" s="58"/>
      <c r="L3" s="58"/>
      <c r="M3" s="60" t="s">
        <v>133</v>
      </c>
      <c r="N3" s="58" t="s">
        <v>134</v>
      </c>
      <c r="O3" s="58">
        <f ca="1">+F18*I18-H18*H18</f>
        <v>38314.119794647966</v>
      </c>
      <c r="P3" s="58" t="s">
        <v>218</v>
      </c>
      <c r="Q3" s="58"/>
      <c r="R3" s="58"/>
      <c r="S3" s="58"/>
      <c r="T3" s="58"/>
      <c r="U3" s="58">
        <v>0.6</v>
      </c>
      <c r="V3" s="58">
        <f t="shared" ca="1" si="0"/>
        <v>-4.3333306118738899E-3</v>
      </c>
      <c r="W3" s="58"/>
      <c r="X3" s="58"/>
      <c r="Y3" s="58"/>
      <c r="Z3" s="58"/>
      <c r="AA3" s="58">
        <v>3</v>
      </c>
      <c r="AB3" s="58" t="s">
        <v>135</v>
      </c>
      <c r="AC3" s="58"/>
      <c r="AD3" s="58"/>
      <c r="AE3" s="58"/>
      <c r="AF3" s="58"/>
      <c r="AG3" s="58"/>
      <c r="AH3" s="58"/>
      <c r="AI3" s="58"/>
    </row>
    <row r="4" spans="1:35">
      <c r="A4" s="58" t="s">
        <v>136</v>
      </c>
      <c r="B4" s="58" t="s">
        <v>137</v>
      </c>
      <c r="C4" s="58"/>
      <c r="D4" s="62" t="s">
        <v>138</v>
      </c>
      <c r="E4" s="63">
        <f ca="1">(G18*O1-K18*O2+L18*O3)/O7</f>
        <v>1.4432330492728148E-2</v>
      </c>
      <c r="F4" s="64">
        <f ca="1">+E7/O7*O18</f>
        <v>1.4114271155218246E-3</v>
      </c>
      <c r="G4" s="65">
        <f>+B18</f>
        <v>1</v>
      </c>
      <c r="H4" s="66">
        <f ca="1">ABS(F4/E4)</f>
        <v>9.7796202507487204E-2</v>
      </c>
      <c r="I4" s="58"/>
      <c r="J4" s="58"/>
      <c r="K4" s="58"/>
      <c r="L4" s="58"/>
      <c r="M4" s="60" t="s">
        <v>139</v>
      </c>
      <c r="N4" s="58" t="s">
        <v>140</v>
      </c>
      <c r="O4" s="58">
        <f ca="1">+C18*J18-H18*H18</f>
        <v>195923.69145618676</v>
      </c>
      <c r="P4" s="58" t="s">
        <v>219</v>
      </c>
      <c r="Q4" s="58"/>
      <c r="R4" s="58"/>
      <c r="S4" s="58"/>
      <c r="T4" s="58"/>
      <c r="U4" s="58">
        <v>0.7</v>
      </c>
      <c r="V4" s="58">
        <f t="shared" ca="1" si="0"/>
        <v>-7.8484983764286302E-3</v>
      </c>
      <c r="W4" s="58"/>
      <c r="X4" s="58"/>
      <c r="Y4" s="58"/>
      <c r="Z4" s="58"/>
      <c r="AA4" s="58">
        <v>4</v>
      </c>
      <c r="AB4" s="58" t="s">
        <v>141</v>
      </c>
      <c r="AC4" s="58"/>
      <c r="AD4" s="58"/>
      <c r="AE4" s="58"/>
      <c r="AF4" s="58"/>
      <c r="AG4" s="58"/>
      <c r="AH4" s="58"/>
      <c r="AI4" s="58"/>
    </row>
    <row r="5" spans="1:35">
      <c r="A5" s="58" t="s">
        <v>142</v>
      </c>
      <c r="B5" s="67">
        <v>40323</v>
      </c>
      <c r="C5" s="58"/>
      <c r="D5" s="68" t="s">
        <v>143</v>
      </c>
      <c r="E5" s="69">
        <f ca="1">+(-G18*O2+K18*O4-L18*O5)/O7</f>
        <v>-2.7954179722822804E-2</v>
      </c>
      <c r="F5" s="70">
        <f ca="1">P18*E7/O7</f>
        <v>1.6693693252139573E-3</v>
      </c>
      <c r="G5" s="71">
        <f>+B18/A18</f>
        <v>1E-4</v>
      </c>
      <c r="H5" s="66">
        <f ca="1">ABS(F5/E5)</f>
        <v>5.9718057970809417E-2</v>
      </c>
      <c r="I5" s="58"/>
      <c r="J5" s="58"/>
      <c r="K5" s="58"/>
      <c r="L5" s="58"/>
      <c r="M5" s="60" t="s">
        <v>144</v>
      </c>
      <c r="N5" s="58" t="s">
        <v>145</v>
      </c>
      <c r="O5" s="58">
        <f ca="1">+C18*I18-F18*H18</f>
        <v>48383.606810742494</v>
      </c>
      <c r="P5" s="58" t="s">
        <v>220</v>
      </c>
      <c r="Q5" s="58"/>
      <c r="R5" s="58"/>
      <c r="S5" s="58"/>
      <c r="T5" s="58"/>
      <c r="U5" s="58">
        <v>0.8</v>
      </c>
      <c r="V5" s="58">
        <f t="shared" ca="1" si="0"/>
        <v>-1.1474396878256061E-2</v>
      </c>
      <c r="W5" s="58"/>
      <c r="X5" s="58"/>
      <c r="Y5" s="58"/>
      <c r="Z5" s="58"/>
      <c r="AA5" s="58">
        <v>5</v>
      </c>
      <c r="AB5" s="58" t="s">
        <v>146</v>
      </c>
      <c r="AC5" s="58"/>
      <c r="AD5" s="58"/>
      <c r="AE5" s="58"/>
      <c r="AF5" s="58"/>
      <c r="AG5" s="58"/>
      <c r="AH5" s="58"/>
      <c r="AI5" s="58"/>
    </row>
    <row r="6" spans="1:35" ht="13.5" thickBot="1">
      <c r="A6" s="58"/>
      <c r="B6" s="58"/>
      <c r="C6" s="58"/>
      <c r="D6" s="72" t="s">
        <v>147</v>
      </c>
      <c r="E6" s="73">
        <f ca="1">+(G18*O3-K18*O5+L18*O6)/O7</f>
        <v>-5.5365368636343202E-3</v>
      </c>
      <c r="F6" s="74">
        <f ca="1">Q18*E7/O7</f>
        <v>4.1849132619007284E-4</v>
      </c>
      <c r="G6" s="75">
        <f>+B18/A18^2</f>
        <v>1E-8</v>
      </c>
      <c r="H6" s="66">
        <f ca="1">ABS(F6/E6)</f>
        <v>7.5587201259121523E-2</v>
      </c>
      <c r="I6" s="58"/>
      <c r="J6" s="58"/>
      <c r="K6" s="58"/>
      <c r="L6" s="58"/>
      <c r="M6" s="76" t="s">
        <v>148</v>
      </c>
      <c r="N6" s="77" t="s">
        <v>149</v>
      </c>
      <c r="O6" s="77">
        <f ca="1">+C18*H18-F18*F18</f>
        <v>12232.08966406848</v>
      </c>
      <c r="P6" s="58" t="s">
        <v>221</v>
      </c>
      <c r="Q6" s="58"/>
      <c r="R6" s="58"/>
      <c r="S6" s="58"/>
      <c r="T6" s="58"/>
      <c r="U6" s="58">
        <v>0.9</v>
      </c>
      <c r="V6" s="58">
        <f t="shared" ca="1" si="0"/>
        <v>-1.5211026117356176E-2</v>
      </c>
      <c r="W6" s="58"/>
      <c r="X6" s="58"/>
      <c r="Y6" s="58"/>
      <c r="Z6" s="58"/>
      <c r="AA6" s="58">
        <v>6</v>
      </c>
      <c r="AB6" s="58" t="s">
        <v>150</v>
      </c>
      <c r="AC6" s="58"/>
      <c r="AD6" s="58"/>
      <c r="AE6" s="58"/>
      <c r="AF6" s="58"/>
      <c r="AG6" s="58"/>
      <c r="AH6" s="58"/>
      <c r="AI6" s="58"/>
    </row>
    <row r="7" spans="1:35">
      <c r="A7" s="58"/>
      <c r="B7" s="58"/>
      <c r="C7" s="58"/>
      <c r="D7" s="59" t="s">
        <v>151</v>
      </c>
      <c r="E7" s="78">
        <f ca="1">SQRT(N18/(B15-3))</f>
        <v>2.5501701245541214E-3</v>
      </c>
      <c r="F7" s="58"/>
      <c r="G7" s="79">
        <f>+B22</f>
        <v>-1.1425999997300096E-2</v>
      </c>
      <c r="H7" s="58"/>
      <c r="I7" s="58"/>
      <c r="J7" s="58"/>
      <c r="K7" s="58"/>
      <c r="L7" s="58"/>
      <c r="M7" s="60" t="s">
        <v>152</v>
      </c>
      <c r="N7" s="58" t="s">
        <v>153</v>
      </c>
      <c r="O7" s="58">
        <f ca="1">+C18*O1-F18*O2+H18*O3</f>
        <v>442890.46367196739</v>
      </c>
      <c r="P7" s="58"/>
      <c r="Q7" s="58"/>
      <c r="R7" s="58"/>
      <c r="S7" s="58"/>
      <c r="T7" s="58"/>
      <c r="U7" s="58">
        <v>1</v>
      </c>
      <c r="V7" s="58">
        <f t="shared" ca="1" si="0"/>
        <v>-1.9058386093728976E-2</v>
      </c>
      <c r="W7" s="58"/>
      <c r="X7" s="58"/>
      <c r="Y7" s="58"/>
      <c r="Z7" s="58"/>
      <c r="AA7" s="58">
        <v>7</v>
      </c>
      <c r="AB7" s="58" t="s">
        <v>154</v>
      </c>
      <c r="AC7" s="58"/>
      <c r="AD7" s="58"/>
      <c r="AE7" s="58"/>
      <c r="AF7" s="58"/>
      <c r="AG7" s="58"/>
      <c r="AH7" s="58"/>
      <c r="AI7" s="58"/>
    </row>
    <row r="8" spans="1:35">
      <c r="A8" s="80">
        <v>21</v>
      </c>
      <c r="B8" s="58" t="s">
        <v>157</v>
      </c>
      <c r="C8" s="102">
        <v>21</v>
      </c>
      <c r="D8" s="59" t="s">
        <v>195</v>
      </c>
      <c r="E8" s="58"/>
      <c r="F8" s="90">
        <f ca="1">CORREL(INDIRECT(E12):INDIRECT(E13),INDIRECT(M12):INDIRECT(M13))</f>
        <v>0.99799815267985725</v>
      </c>
      <c r="G8" s="78"/>
      <c r="H8" s="58"/>
      <c r="I8" s="58"/>
      <c r="J8" s="58"/>
      <c r="K8" s="79"/>
      <c r="L8" s="58"/>
      <c r="M8" s="58"/>
      <c r="N8" s="58"/>
      <c r="O8" s="58"/>
      <c r="P8" s="58"/>
      <c r="Q8" s="58"/>
      <c r="R8" s="58"/>
      <c r="S8" s="58"/>
      <c r="T8" s="58"/>
      <c r="U8" s="58">
        <v>1.1000000000000001</v>
      </c>
      <c r="V8" s="58">
        <f t="shared" ca="1" si="0"/>
        <v>-2.3016476807374467E-2</v>
      </c>
      <c r="W8" s="58"/>
      <c r="X8" s="58"/>
      <c r="Y8" s="58"/>
      <c r="Z8" s="58"/>
      <c r="AA8" s="58">
        <v>8</v>
      </c>
      <c r="AB8" s="58" t="s">
        <v>155</v>
      </c>
      <c r="AC8" s="58"/>
      <c r="AD8" s="58"/>
      <c r="AE8" s="58"/>
      <c r="AF8" s="58"/>
      <c r="AG8" s="58"/>
      <c r="AH8" s="58"/>
      <c r="AI8" s="58"/>
    </row>
    <row r="9" spans="1:35">
      <c r="A9" s="80">
        <f>20+COUNT(A21:A1443)</f>
        <v>162</v>
      </c>
      <c r="B9" s="58" t="s">
        <v>159</v>
      </c>
      <c r="C9" s="102">
        <f>A9</f>
        <v>162</v>
      </c>
      <c r="D9" s="58"/>
      <c r="E9" s="91">
        <f ca="1">E6*G6</f>
        <v>-5.5365368636343202E-11</v>
      </c>
      <c r="F9" s="92">
        <f ca="1">H6</f>
        <v>7.5587201259121523E-2</v>
      </c>
      <c r="G9" s="93">
        <f ca="1">F8</f>
        <v>0.99799815267985725</v>
      </c>
      <c r="H9" s="58"/>
      <c r="I9" s="58"/>
      <c r="J9" s="58"/>
      <c r="K9" s="79"/>
      <c r="L9" s="58"/>
      <c r="M9" s="58"/>
      <c r="N9" s="58"/>
      <c r="O9" s="58"/>
      <c r="P9" s="58"/>
      <c r="Q9" s="58"/>
      <c r="R9" s="58"/>
      <c r="S9" s="58"/>
      <c r="T9" s="58"/>
      <c r="U9" s="58">
        <v>1.2</v>
      </c>
      <c r="V9" s="58">
        <f t="shared" ca="1" si="0"/>
        <v>-2.7085298258292638E-2</v>
      </c>
      <c r="W9" s="58"/>
      <c r="X9" s="58"/>
      <c r="Y9" s="58"/>
      <c r="Z9" s="58"/>
      <c r="AA9" s="58">
        <v>9</v>
      </c>
      <c r="AB9" s="58" t="s">
        <v>89</v>
      </c>
      <c r="AC9" s="58"/>
      <c r="AD9" s="58"/>
      <c r="AE9" s="58"/>
      <c r="AF9" s="58"/>
      <c r="AG9" s="58"/>
      <c r="AH9" s="58"/>
      <c r="AI9" s="58"/>
    </row>
    <row r="10" spans="1:35">
      <c r="A10" s="51" t="s">
        <v>11</v>
      </c>
      <c r="B10" s="52">
        <f>'Active 1'!C8</f>
        <v>0.46279589999999998</v>
      </c>
      <c r="C10" s="58"/>
      <c r="D10" s="58" t="s">
        <v>210</v>
      </c>
      <c r="E10" s="58">
        <f ca="1">2*E9*365.2422/B10</f>
        <v>-8.7389577325767116E-8</v>
      </c>
      <c r="F10" s="58" t="s">
        <v>211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>
        <v>1.3</v>
      </c>
      <c r="V10" s="58">
        <f t="shared" ca="1" si="0"/>
        <v>-3.12648504464835E-2</v>
      </c>
      <c r="W10" s="58"/>
      <c r="X10" s="58"/>
      <c r="Y10" s="58"/>
      <c r="Z10" s="58"/>
      <c r="AA10" s="58">
        <v>10</v>
      </c>
      <c r="AB10" s="58" t="s">
        <v>156</v>
      </c>
      <c r="AC10" s="58"/>
      <c r="AD10" s="58"/>
      <c r="AE10" s="58"/>
      <c r="AF10" s="58"/>
      <c r="AG10" s="58"/>
      <c r="AH10" s="58"/>
      <c r="AI10" s="58"/>
    </row>
    <row r="11" spans="1:3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>
        <v>1.4</v>
      </c>
      <c r="V11" s="58">
        <f t="shared" ca="1" si="0"/>
        <v>-3.5555133371947045E-2</v>
      </c>
      <c r="W11" s="58"/>
      <c r="X11" s="58"/>
      <c r="Y11" s="58"/>
      <c r="Z11" s="58"/>
      <c r="AA11" s="58">
        <v>11</v>
      </c>
      <c r="AB11" s="58" t="s">
        <v>76</v>
      </c>
      <c r="AC11" s="58"/>
      <c r="AD11" s="58"/>
      <c r="AE11" s="58"/>
      <c r="AF11" s="58"/>
      <c r="AG11" s="58"/>
      <c r="AH11" s="58"/>
      <c r="AI11" s="58"/>
    </row>
    <row r="12" spans="1:35">
      <c r="A12" s="58"/>
      <c r="B12" s="58"/>
      <c r="C12" s="16" t="str">
        <f t="shared" ref="C12:Q13" si="1">C$15&amp;$C8</f>
        <v>C21</v>
      </c>
      <c r="D12" s="16" t="str">
        <f t="shared" si="1"/>
        <v>D21</v>
      </c>
      <c r="E12" s="16" t="str">
        <f t="shared" si="1"/>
        <v>E21</v>
      </c>
      <c r="F12" s="16" t="str">
        <f t="shared" si="1"/>
        <v>F21</v>
      </c>
      <c r="G12" s="16" t="str">
        <f t="shared" ref="G12:Q12" si="2">G15&amp;$C8</f>
        <v>G21</v>
      </c>
      <c r="H12" s="16" t="str">
        <f t="shared" si="2"/>
        <v>H21</v>
      </c>
      <c r="I12" s="16" t="str">
        <f t="shared" si="2"/>
        <v>I21</v>
      </c>
      <c r="J12" s="16" t="str">
        <f t="shared" si="2"/>
        <v>J21</v>
      </c>
      <c r="K12" s="16" t="str">
        <f t="shared" si="2"/>
        <v>K21</v>
      </c>
      <c r="L12" s="16" t="str">
        <f t="shared" si="2"/>
        <v>L21</v>
      </c>
      <c r="M12" s="16" t="str">
        <f t="shared" si="2"/>
        <v>M21</v>
      </c>
      <c r="N12" s="16" t="str">
        <f t="shared" si="2"/>
        <v>N21</v>
      </c>
      <c r="O12" s="16" t="str">
        <f t="shared" si="2"/>
        <v>O21</v>
      </c>
      <c r="P12" s="16" t="str">
        <f t="shared" si="2"/>
        <v>P21</v>
      </c>
      <c r="Q12" s="16" t="str">
        <f t="shared" si="2"/>
        <v>Q21</v>
      </c>
      <c r="R12" s="58"/>
      <c r="S12" s="58"/>
      <c r="T12" s="58"/>
      <c r="U12" s="58">
        <v>1.5</v>
      </c>
      <c r="V12" s="58">
        <f t="shared" ca="1" si="0"/>
        <v>-3.9956147034683281E-2</v>
      </c>
      <c r="W12" s="58"/>
      <c r="X12" s="58"/>
      <c r="Y12" s="58"/>
      <c r="Z12" s="58"/>
      <c r="AA12" s="58">
        <v>12</v>
      </c>
      <c r="AB12" s="58" t="s">
        <v>158</v>
      </c>
      <c r="AC12" s="58"/>
      <c r="AD12" s="58"/>
      <c r="AE12" s="58"/>
      <c r="AF12" s="58"/>
      <c r="AG12" s="58"/>
      <c r="AH12" s="58"/>
      <c r="AI12" s="58"/>
    </row>
    <row r="13" spans="1:35">
      <c r="A13" s="58"/>
      <c r="B13" s="58"/>
      <c r="C13" s="16" t="str">
        <f t="shared" si="1"/>
        <v>C162</v>
      </c>
      <c r="D13" s="16" t="str">
        <f t="shared" si="1"/>
        <v>D162</v>
      </c>
      <c r="E13" s="16" t="str">
        <f t="shared" si="1"/>
        <v>E162</v>
      </c>
      <c r="F13" s="16" t="str">
        <f t="shared" si="1"/>
        <v>F162</v>
      </c>
      <c r="G13" s="16" t="str">
        <f t="shared" si="1"/>
        <v>G162</v>
      </c>
      <c r="H13" s="16" t="str">
        <f t="shared" si="1"/>
        <v>H162</v>
      </c>
      <c r="I13" s="16" t="str">
        <f t="shared" si="1"/>
        <v>I162</v>
      </c>
      <c r="J13" s="16" t="str">
        <f t="shared" si="1"/>
        <v>J162</v>
      </c>
      <c r="K13" s="16" t="str">
        <f t="shared" si="1"/>
        <v>K162</v>
      </c>
      <c r="L13" s="16" t="str">
        <f t="shared" si="1"/>
        <v>L162</v>
      </c>
      <c r="M13" s="16" t="str">
        <f t="shared" si="1"/>
        <v>M162</v>
      </c>
      <c r="N13" s="16" t="str">
        <f t="shared" si="1"/>
        <v>N162</v>
      </c>
      <c r="O13" s="16" t="str">
        <f t="shared" si="1"/>
        <v>O162</v>
      </c>
      <c r="P13" s="16" t="str">
        <f t="shared" si="1"/>
        <v>P162</v>
      </c>
      <c r="Q13" s="16" t="str">
        <f t="shared" si="1"/>
        <v>Q162</v>
      </c>
      <c r="R13" s="58"/>
      <c r="S13" s="58"/>
      <c r="T13" s="58"/>
      <c r="U13" s="58">
        <v>1.6</v>
      </c>
      <c r="V13" s="58">
        <f t="shared" ca="1" si="0"/>
        <v>-4.4467891434692201E-2</v>
      </c>
      <c r="W13" s="58"/>
      <c r="X13" s="58"/>
      <c r="Y13" s="58"/>
      <c r="Z13" s="58"/>
      <c r="AA13" s="58">
        <v>13</v>
      </c>
      <c r="AB13" s="58" t="s">
        <v>160</v>
      </c>
      <c r="AC13" s="58"/>
      <c r="AD13" s="58"/>
      <c r="AE13" s="58"/>
      <c r="AF13" s="58"/>
      <c r="AG13" s="58"/>
      <c r="AH13" s="58"/>
      <c r="AI13" s="58"/>
    </row>
    <row r="14" spans="1:3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>
        <v>1.7</v>
      </c>
      <c r="V14" s="58">
        <f t="shared" ca="1" si="0"/>
        <v>-4.9090366571973798E-2</v>
      </c>
      <c r="W14" s="58"/>
      <c r="X14" s="58"/>
      <c r="Y14" s="58"/>
      <c r="Z14" s="58"/>
      <c r="AA14" s="58">
        <v>14</v>
      </c>
      <c r="AB14" s="58" t="s">
        <v>161</v>
      </c>
      <c r="AC14" s="58"/>
      <c r="AD14" s="58"/>
      <c r="AE14" s="58"/>
      <c r="AF14" s="58"/>
      <c r="AG14" s="58"/>
      <c r="AH14" s="58"/>
      <c r="AI14" s="58"/>
    </row>
    <row r="15" spans="1:35">
      <c r="A15" s="59" t="s">
        <v>165</v>
      </c>
      <c r="B15" s="59">
        <f>C9-C8+1</f>
        <v>142</v>
      </c>
      <c r="C15" s="16" t="str">
        <f t="shared" ref="C15:Q15" si="3">VLOOKUP(C16,$AA1:$AB25,2,FALSE)</f>
        <v>C</v>
      </c>
      <c r="D15" s="16" t="str">
        <f t="shared" si="3"/>
        <v>D</v>
      </c>
      <c r="E15" s="16" t="str">
        <f t="shared" si="3"/>
        <v>E</v>
      </c>
      <c r="F15" s="16" t="str">
        <f t="shared" si="3"/>
        <v>F</v>
      </c>
      <c r="G15" s="16" t="str">
        <f t="shared" si="3"/>
        <v>G</v>
      </c>
      <c r="H15" s="16" t="str">
        <f t="shared" si="3"/>
        <v>H</v>
      </c>
      <c r="I15" s="16" t="str">
        <f t="shared" si="3"/>
        <v>I</v>
      </c>
      <c r="J15" s="16" t="str">
        <f t="shared" si="3"/>
        <v>J</v>
      </c>
      <c r="K15" s="16" t="str">
        <f t="shared" si="3"/>
        <v>K</v>
      </c>
      <c r="L15" s="16" t="str">
        <f t="shared" si="3"/>
        <v>L</v>
      </c>
      <c r="M15" s="16" t="str">
        <f t="shared" si="3"/>
        <v>M</v>
      </c>
      <c r="N15" s="16" t="str">
        <f t="shared" si="3"/>
        <v>N</v>
      </c>
      <c r="O15" s="16" t="str">
        <f t="shared" si="3"/>
        <v>O</v>
      </c>
      <c r="P15" s="16" t="str">
        <f t="shared" si="3"/>
        <v>P</v>
      </c>
      <c r="Q15" s="16" t="str">
        <f t="shared" si="3"/>
        <v>Q</v>
      </c>
      <c r="R15" s="58"/>
      <c r="S15" s="58"/>
      <c r="T15" s="58"/>
      <c r="U15" s="58">
        <v>1.8</v>
      </c>
      <c r="V15" s="58">
        <f t="shared" ca="1" si="0"/>
        <v>-5.3823572446528092E-2</v>
      </c>
      <c r="W15" s="58"/>
      <c r="X15" s="58"/>
      <c r="Y15" s="58"/>
      <c r="Z15" s="58"/>
      <c r="AA15" s="58">
        <v>15</v>
      </c>
      <c r="AB15" s="58" t="s">
        <v>162</v>
      </c>
      <c r="AC15" s="58"/>
      <c r="AD15" s="58"/>
      <c r="AE15" s="58"/>
      <c r="AF15" s="58"/>
      <c r="AG15" s="58"/>
      <c r="AH15" s="58"/>
      <c r="AI15" s="58"/>
    </row>
    <row r="16" spans="1:35">
      <c r="A16" s="16"/>
      <c r="B16" s="58"/>
      <c r="C16" s="16">
        <f>COLUMN()</f>
        <v>3</v>
      </c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P16" s="16">
        <f>COLUMN()</f>
        <v>16</v>
      </c>
      <c r="Q16" s="16">
        <f>COLUMN()</f>
        <v>17</v>
      </c>
      <c r="R16" s="58"/>
      <c r="S16" s="58"/>
      <c r="T16" s="58"/>
      <c r="U16" s="58">
        <v>1.9</v>
      </c>
      <c r="V16" s="58">
        <f t="shared" ca="1" si="0"/>
        <v>-5.866750905835507E-2</v>
      </c>
      <c r="W16" s="58"/>
      <c r="X16" s="58"/>
      <c r="Y16" s="58"/>
      <c r="Z16" s="58"/>
      <c r="AA16" s="58">
        <v>16</v>
      </c>
      <c r="AB16" s="58" t="s">
        <v>163</v>
      </c>
      <c r="AC16" s="58"/>
      <c r="AD16" s="58"/>
      <c r="AE16" s="58"/>
      <c r="AF16" s="58"/>
      <c r="AG16" s="58"/>
      <c r="AH16" s="58"/>
      <c r="AI16" s="58"/>
    </row>
    <row r="17" spans="1:35">
      <c r="A17" s="59" t="s">
        <v>164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>
        <v>2</v>
      </c>
      <c r="V17" s="58">
        <f t="shared" ca="1" si="0"/>
        <v>-6.3622176407454739E-2</v>
      </c>
      <c r="W17" s="58"/>
      <c r="X17" s="58"/>
      <c r="Y17" s="58"/>
      <c r="Z17" s="58"/>
      <c r="AA17" s="58">
        <v>17</v>
      </c>
      <c r="AB17" s="58" t="s">
        <v>166</v>
      </c>
      <c r="AC17" s="58"/>
      <c r="AD17" s="58"/>
      <c r="AE17" s="58"/>
      <c r="AF17" s="58"/>
      <c r="AG17" s="58"/>
      <c r="AH17" s="58"/>
      <c r="AI17" s="58"/>
    </row>
    <row r="18" spans="1:35">
      <c r="A18" s="82">
        <v>10000</v>
      </c>
      <c r="B18" s="82">
        <v>1</v>
      </c>
      <c r="C18" s="58">
        <f ca="1">SUM(INDIRECT(C12):INDIRECT(C13))</f>
        <v>125.5</v>
      </c>
      <c r="D18" s="103">
        <f ca="1">SUM(INDIRECT(D12):INDIRECT(D13))</f>
        <v>273.45979999999986</v>
      </c>
      <c r="E18" s="103">
        <f ca="1">SUM(INDIRECT(E12):INDIRECT(E13))</f>
        <v>-9.1205881997739198</v>
      </c>
      <c r="F18" s="59">
        <f ca="1">SUM(INDIRECT(F12):INDIRECT(F13))</f>
        <v>254.52473999999981</v>
      </c>
      <c r="G18" s="59">
        <f ca="1">SUM(INDIRECT(G12):INDIRECT(G13))</f>
        <v>-8.7013506597941159</v>
      </c>
      <c r="H18" s="59">
        <f ca="1">SUM(INDIRECT(H12):INDIRECT(H13))</f>
        <v>613.66480427199986</v>
      </c>
      <c r="I18" s="59">
        <f ca="1">SUM(INDIRECT(I12):INDIRECT(I13))</f>
        <v>1630.0914865754903</v>
      </c>
      <c r="J18" s="59">
        <f ca="1">SUM(INDIRECT(J12):INDIRECT(J13))</f>
        <v>4561.818194887479</v>
      </c>
      <c r="K18" s="59">
        <f ca="1">SUM(INDIRECT(K12):INDIRECT(K13))</f>
        <v>-22.506172668455633</v>
      </c>
      <c r="L18" s="59">
        <f ca="1">SUM(INDIRECT(L12):INDIRECT(L13))</f>
        <v>-61.967931714555661</v>
      </c>
      <c r="M18" s="58"/>
      <c r="N18" s="58">
        <f ca="1">SUM(INDIRECT(N12):INDIRECT(N13))</f>
        <v>9.0396810531940543E-4</v>
      </c>
      <c r="O18" s="58">
        <f ca="1">SQRT(SUM(INDIRECT(O12):INDIRECT(O13)))</f>
        <v>245123.88550624397</v>
      </c>
      <c r="P18" s="58">
        <f ca="1">SQRT(SUM(INDIRECT(P12):INDIRECT(P13)))</f>
        <v>289920.95365129353</v>
      </c>
      <c r="Q18" s="58">
        <f ca="1">SQRT(SUM(INDIRECT(Q12):INDIRECT(Q13)))</f>
        <v>72679.785444284527</v>
      </c>
      <c r="R18" s="58"/>
      <c r="S18" s="58"/>
      <c r="T18" s="58"/>
      <c r="U18" s="58">
        <v>2.1</v>
      </c>
      <c r="V18" s="58">
        <f t="shared" ca="1" si="0"/>
        <v>-6.8687574493827092E-2</v>
      </c>
      <c r="W18" s="58"/>
      <c r="X18" s="58"/>
      <c r="Y18" s="58"/>
      <c r="Z18" s="58"/>
      <c r="AA18" s="58">
        <v>18</v>
      </c>
      <c r="AB18" s="58" t="s">
        <v>168</v>
      </c>
      <c r="AC18" s="58"/>
      <c r="AD18" s="58"/>
      <c r="AE18" s="58"/>
      <c r="AF18" s="58"/>
      <c r="AG18" s="58"/>
      <c r="AH18" s="58"/>
      <c r="AI18" s="58"/>
    </row>
    <row r="19" spans="1:35">
      <c r="A19" s="83" t="s">
        <v>169</v>
      </c>
      <c r="B19" s="58"/>
      <c r="C19" s="58"/>
      <c r="D19" s="58"/>
      <c r="E19" s="58"/>
      <c r="F19" s="84" t="s">
        <v>170</v>
      </c>
      <c r="G19" s="84" t="s">
        <v>171</v>
      </c>
      <c r="H19" s="84" t="s">
        <v>172</v>
      </c>
      <c r="I19" s="84" t="s">
        <v>173</v>
      </c>
      <c r="J19" s="84" t="s">
        <v>174</v>
      </c>
      <c r="K19" s="84" t="s">
        <v>175</v>
      </c>
      <c r="L19" s="84" t="s">
        <v>176</v>
      </c>
      <c r="M19" s="37"/>
      <c r="N19" s="37"/>
      <c r="O19" s="37"/>
      <c r="P19" s="37"/>
      <c r="Q19" s="37"/>
      <c r="R19" s="58"/>
      <c r="S19" s="58"/>
      <c r="T19" s="58"/>
      <c r="U19" s="58">
        <v>2.2000000000000002</v>
      </c>
      <c r="V19" s="58">
        <f t="shared" ca="1" si="0"/>
        <v>-7.3863703317472135E-2</v>
      </c>
      <c r="W19" s="58"/>
      <c r="X19" s="58"/>
      <c r="Y19" s="58"/>
      <c r="Z19" s="58"/>
      <c r="AA19" s="58">
        <v>19</v>
      </c>
      <c r="AB19" s="58" t="s">
        <v>177</v>
      </c>
      <c r="AC19" s="58"/>
      <c r="AD19" s="58"/>
      <c r="AE19" s="58"/>
      <c r="AF19" s="58"/>
      <c r="AG19" s="58"/>
      <c r="AH19" s="58"/>
      <c r="AI19" s="58"/>
    </row>
    <row r="20" spans="1:35" ht="15" thickBot="1">
      <c r="A20" s="85" t="s">
        <v>178</v>
      </c>
      <c r="B20" s="85" t="s">
        <v>179</v>
      </c>
      <c r="C20" s="85" t="s">
        <v>212</v>
      </c>
      <c r="D20" s="85" t="s">
        <v>178</v>
      </c>
      <c r="E20" s="85" t="s">
        <v>179</v>
      </c>
      <c r="F20" s="85" t="s">
        <v>213</v>
      </c>
      <c r="G20" s="85" t="s">
        <v>214</v>
      </c>
      <c r="H20" s="85" t="s">
        <v>222</v>
      </c>
      <c r="I20" s="85" t="s">
        <v>223</v>
      </c>
      <c r="J20" s="85" t="s">
        <v>224</v>
      </c>
      <c r="K20" s="85" t="s">
        <v>215</v>
      </c>
      <c r="L20" s="85" t="s">
        <v>225</v>
      </c>
      <c r="M20" s="86" t="s">
        <v>185</v>
      </c>
      <c r="N20" s="85" t="s">
        <v>186</v>
      </c>
      <c r="O20" s="85" t="s">
        <v>187</v>
      </c>
      <c r="P20" s="85" t="s">
        <v>188</v>
      </c>
      <c r="Q20" s="85" t="s">
        <v>189</v>
      </c>
      <c r="R20" s="61" t="s">
        <v>190</v>
      </c>
      <c r="S20" s="58"/>
      <c r="T20" s="58"/>
      <c r="U20" s="58">
        <v>2.2999999999999998</v>
      </c>
      <c r="V20" s="58">
        <f t="shared" ca="1" si="0"/>
        <v>-7.9150562878389841E-2</v>
      </c>
      <c r="W20" s="58"/>
      <c r="X20" s="58"/>
      <c r="Y20" s="58"/>
      <c r="Z20" s="58"/>
      <c r="AA20" s="58">
        <v>20</v>
      </c>
      <c r="AB20" s="58" t="s">
        <v>191</v>
      </c>
      <c r="AC20" s="58"/>
      <c r="AD20" s="58"/>
      <c r="AE20" s="58"/>
      <c r="AF20" s="58"/>
      <c r="AG20" s="58"/>
      <c r="AH20" s="58"/>
      <c r="AI20" s="58"/>
    </row>
    <row r="21" spans="1:35">
      <c r="A21" s="87">
        <v>7077</v>
      </c>
      <c r="B21" s="87">
        <v>-1.2584299998707138E-2</v>
      </c>
      <c r="C21" s="104">
        <v>0.1</v>
      </c>
      <c r="D21" s="88">
        <f>A21/A$18</f>
        <v>0.7077</v>
      </c>
      <c r="E21" s="88">
        <f>B21/B$18</f>
        <v>-1.2584299998707138E-2</v>
      </c>
      <c r="F21" s="80">
        <f>$C21*D21</f>
        <v>7.077E-2</v>
      </c>
      <c r="G21" s="80">
        <f>$C21*E21</f>
        <v>-1.2584299998707139E-3</v>
      </c>
      <c r="H21" s="80">
        <f>C21*D21*D21</f>
        <v>5.0083928999999999E-2</v>
      </c>
      <c r="I21" s="80">
        <f>C21*D21*D21*D21</f>
        <v>3.5444396553299999E-2</v>
      </c>
      <c r="J21" s="80">
        <f>C21*D21*D21*D21*D21</f>
        <v>2.5083999440770409E-2</v>
      </c>
      <c r="K21" s="80">
        <f>C21*E21*D21</f>
        <v>-8.9059091090850425E-4</v>
      </c>
      <c r="L21" s="80">
        <f>C21*E21*D21*D21</f>
        <v>-6.3027118764994849E-4</v>
      </c>
      <c r="M21" s="80">
        <f t="shared" ref="M21:M83" ca="1" si="4">+E$4+E$5*D21+E$6*D21^2</f>
        <v>-8.1237576889549908E-3</v>
      </c>
      <c r="N21" s="80">
        <f ca="1">C21*(M21-E21)^2</f>
        <v>1.989643769708902E-6</v>
      </c>
      <c r="O21" s="45">
        <f ca="1">(C21*O$1-O$2*F21+O$3*H21)^2</f>
        <v>22699757.968544628</v>
      </c>
      <c r="P21" s="80">
        <f ca="1">(-C21*O$2+O$4*F21-O$5*H21)^2</f>
        <v>21476765.932080105</v>
      </c>
      <c r="Q21" s="80">
        <f ca="1">+(C21*O$3-F21*O$5+H21*O$6)^2</f>
        <v>1040267.885074207</v>
      </c>
      <c r="R21" s="58">
        <f t="shared" ref="R21:R83" ca="1" si="5">+E21-M21</f>
        <v>-4.4605423097521472E-3</v>
      </c>
      <c r="S21" s="58"/>
      <c r="T21" s="58"/>
      <c r="U21" s="58">
        <v>2.4</v>
      </c>
      <c r="V21" s="58">
        <f t="shared" ca="1" si="0"/>
        <v>-8.4548153176580265E-2</v>
      </c>
      <c r="W21" s="58"/>
      <c r="X21" s="58"/>
      <c r="Y21" s="58"/>
      <c r="Z21" s="58"/>
      <c r="AA21" s="58">
        <v>21</v>
      </c>
      <c r="AB21" s="58" t="s">
        <v>192</v>
      </c>
      <c r="AC21" s="58"/>
      <c r="AD21" s="58"/>
      <c r="AE21" s="58"/>
      <c r="AF21" s="58"/>
      <c r="AG21" s="58"/>
      <c r="AH21" s="58"/>
      <c r="AI21" s="58"/>
    </row>
    <row r="22" spans="1:35">
      <c r="A22" s="87">
        <v>7140</v>
      </c>
      <c r="B22" s="87">
        <v>-1.1425999997300096E-2</v>
      </c>
      <c r="C22" s="87">
        <v>1</v>
      </c>
      <c r="D22" s="88">
        <f t="shared" ref="D22:E84" si="6">A22/A$18</f>
        <v>0.71399999999999997</v>
      </c>
      <c r="E22" s="88">
        <f t="shared" si="6"/>
        <v>-1.1425999997300096E-2</v>
      </c>
      <c r="F22" s="80">
        <f t="shared" ref="F22:G84" si="7">$C22*D22</f>
        <v>0.71399999999999997</v>
      </c>
      <c r="G22" s="80">
        <f t="shared" si="7"/>
        <v>-1.1425999997300096E-2</v>
      </c>
      <c r="H22" s="80">
        <f t="shared" ref="H22:H84" si="8">C22*D22*D22</f>
        <v>0.50979599999999992</v>
      </c>
      <c r="I22" s="80">
        <f t="shared" ref="I22:I84" si="9">C22*D22*D22*D22</f>
        <v>0.36399434399999991</v>
      </c>
      <c r="J22" s="80">
        <f t="shared" ref="J22:J84" si="10">C22*D22*D22*D22*D22</f>
        <v>0.25989196161599992</v>
      </c>
      <c r="K22" s="80">
        <f t="shared" ref="K22:K84" si="11">C22*E22*D22</f>
        <v>-8.1581639980722685E-3</v>
      </c>
      <c r="L22" s="80">
        <f t="shared" ref="L22:L84" si="12">C22*E22*D22*D22</f>
        <v>-5.8249290946235993E-3</v>
      </c>
      <c r="M22" s="80">
        <f t="shared" ca="1" si="4"/>
        <v>-8.3494581763006552E-3</v>
      </c>
      <c r="N22" s="80">
        <f t="shared" ref="N22:N84" ca="1" si="13">C22*(M22-E22)^2</f>
        <v>9.4651095763585544E-6</v>
      </c>
      <c r="O22" s="45">
        <f t="shared" ref="O22:O84" ca="1" si="14">(C22*O$1-O$2*F22+O$3*H22)^2</f>
        <v>2206613685.3021054</v>
      </c>
      <c r="P22" s="80">
        <f t="shared" ref="P22:P84" ca="1" si="15">(-C22*O$2+O$4*F22-O$5*H22)^2</f>
        <v>2074080180.3421581</v>
      </c>
      <c r="Q22" s="80">
        <f t="shared" ref="Q22:Q84" ca="1" si="16">+(C22*O$3-F22*O$5+H22*O$6)^2</f>
        <v>100081915.05154766</v>
      </c>
      <c r="R22" s="58">
        <f t="shared" ca="1" si="5"/>
        <v>-3.0765418209994407E-3</v>
      </c>
      <c r="S22" s="58"/>
      <c r="T22" s="58"/>
      <c r="U22" s="58">
        <v>2.5</v>
      </c>
      <c r="V22" s="58">
        <f t="shared" ca="1" si="0"/>
        <v>-9.0056474212043353E-2</v>
      </c>
      <c r="W22" s="58"/>
      <c r="X22" s="58"/>
      <c r="Y22" s="58"/>
      <c r="Z22" s="58"/>
      <c r="AA22" s="58">
        <v>22</v>
      </c>
      <c r="AB22" s="58" t="s">
        <v>74</v>
      </c>
      <c r="AC22" s="58"/>
      <c r="AD22" s="58"/>
      <c r="AE22" s="58"/>
      <c r="AF22" s="58"/>
      <c r="AG22" s="58"/>
      <c r="AH22" s="58"/>
      <c r="AI22" s="58"/>
    </row>
    <row r="23" spans="1:35">
      <c r="A23" s="87">
        <v>7148</v>
      </c>
      <c r="B23" s="87">
        <v>-1.3093199995637406E-2</v>
      </c>
      <c r="C23" s="87">
        <v>0.1</v>
      </c>
      <c r="D23" s="88">
        <f t="shared" si="6"/>
        <v>0.71479999999999999</v>
      </c>
      <c r="E23" s="88">
        <f t="shared" si="6"/>
        <v>-1.3093199995637406E-2</v>
      </c>
      <c r="F23" s="80">
        <f t="shared" si="7"/>
        <v>7.1480000000000002E-2</v>
      </c>
      <c r="G23" s="80">
        <f t="shared" si="7"/>
        <v>-1.3093199995637406E-3</v>
      </c>
      <c r="H23" s="80">
        <f t="shared" si="8"/>
        <v>5.1093904000000002E-2</v>
      </c>
      <c r="I23" s="80">
        <f t="shared" si="9"/>
        <v>3.6521922579199999E-2</v>
      </c>
      <c r="J23" s="80">
        <f t="shared" si="10"/>
        <v>2.6105870259612158E-2</v>
      </c>
      <c r="K23" s="80">
        <f t="shared" si="11"/>
        <v>-9.3590193568816177E-4</v>
      </c>
      <c r="L23" s="80">
        <f t="shared" si="12"/>
        <v>-6.6898270362989799E-4</v>
      </c>
      <c r="M23" s="80">
        <f t="shared" ca="1" si="4"/>
        <v>-8.3781500031755215E-3</v>
      </c>
      <c r="N23" s="80">
        <f t="shared" ca="1" si="13"/>
        <v>2.2231696431414814E-6</v>
      </c>
      <c r="O23" s="45">
        <f t="shared" ca="1" si="14"/>
        <v>21986522.872990824</v>
      </c>
      <c r="P23" s="80">
        <f t="shared" ca="1" si="15"/>
        <v>20648513.899910901</v>
      </c>
      <c r="Q23" s="80">
        <f t="shared" ca="1" si="16"/>
        <v>995878.21534943255</v>
      </c>
      <c r="R23" s="58">
        <f t="shared" ca="1" si="5"/>
        <v>-4.7150499924618842E-3</v>
      </c>
      <c r="S23" s="58"/>
      <c r="T23" s="58"/>
      <c r="U23" s="58">
        <v>2.6</v>
      </c>
      <c r="V23" s="58">
        <f t="shared" ca="1" si="0"/>
        <v>-9.5675525984779158E-2</v>
      </c>
      <c r="W23" s="58"/>
      <c r="X23" s="58"/>
      <c r="Y23" s="58"/>
      <c r="Z23" s="58"/>
      <c r="AA23" s="58">
        <v>23</v>
      </c>
      <c r="AB23" s="58" t="s">
        <v>193</v>
      </c>
      <c r="AC23" s="58"/>
      <c r="AD23" s="58"/>
      <c r="AE23" s="58"/>
      <c r="AF23" s="58"/>
      <c r="AG23" s="58"/>
      <c r="AH23" s="58"/>
      <c r="AI23" s="58"/>
    </row>
    <row r="24" spans="1:35">
      <c r="A24" s="87">
        <v>7151</v>
      </c>
      <c r="B24" s="87">
        <v>-1.2280899994948413E-2</v>
      </c>
      <c r="C24" s="87">
        <v>1</v>
      </c>
      <c r="D24" s="88">
        <f t="shared" si="6"/>
        <v>0.71509999999999996</v>
      </c>
      <c r="E24" s="88">
        <f t="shared" si="6"/>
        <v>-1.2280899994948413E-2</v>
      </c>
      <c r="F24" s="80">
        <f t="shared" si="7"/>
        <v>0.71509999999999996</v>
      </c>
      <c r="G24" s="80">
        <f t="shared" si="7"/>
        <v>-1.2280899994948413E-2</v>
      </c>
      <c r="H24" s="80">
        <f t="shared" si="8"/>
        <v>0.51136800999999998</v>
      </c>
      <c r="I24" s="80">
        <f t="shared" si="9"/>
        <v>0.36567926395099998</v>
      </c>
      <c r="J24" s="80">
        <f t="shared" si="10"/>
        <v>0.26149724165136007</v>
      </c>
      <c r="K24" s="80">
        <f t="shared" si="11"/>
        <v>-8.7820715863876093E-3</v>
      </c>
      <c r="L24" s="80">
        <f t="shared" si="12"/>
        <v>-6.2800593914257791E-3</v>
      </c>
      <c r="M24" s="80">
        <f t="shared" ca="1" si="4"/>
        <v>-8.3889112653107601E-3</v>
      </c>
      <c r="N24" s="80">
        <f t="shared" ca="1" si="13"/>
        <v>1.5147576271626513E-5</v>
      </c>
      <c r="O24" s="45">
        <f t="shared" ca="1" si="14"/>
        <v>2195671657.4222932</v>
      </c>
      <c r="P24" s="80">
        <f t="shared" ca="1" si="15"/>
        <v>2061397348.7086904</v>
      </c>
      <c r="Q24" s="80">
        <f t="shared" ca="1" si="16"/>
        <v>99402932.174395487</v>
      </c>
      <c r="R24" s="58">
        <f t="shared" ca="1" si="5"/>
        <v>-3.8919887296376531E-3</v>
      </c>
      <c r="S24" s="58"/>
      <c r="T24" s="58"/>
      <c r="U24" s="58">
        <v>2.7</v>
      </c>
      <c r="V24" s="58">
        <f t="shared" ca="1" si="0"/>
        <v>-0.10140530849478763</v>
      </c>
      <c r="W24" s="58"/>
      <c r="X24" s="58"/>
      <c r="Y24" s="58"/>
      <c r="Z24" s="58"/>
      <c r="AA24" s="58">
        <v>24</v>
      </c>
      <c r="AB24" s="58" t="s">
        <v>178</v>
      </c>
      <c r="AC24" s="58"/>
      <c r="AD24" s="58"/>
      <c r="AE24" s="58"/>
      <c r="AF24" s="58"/>
      <c r="AG24" s="58"/>
      <c r="AH24" s="58"/>
      <c r="AI24" s="58"/>
    </row>
    <row r="25" spans="1:35">
      <c r="A25" s="87">
        <v>7177</v>
      </c>
      <c r="B25" s="87">
        <v>-1.1574299998756032E-2</v>
      </c>
      <c r="C25" s="87">
        <v>1</v>
      </c>
      <c r="D25" s="88">
        <f t="shared" si="6"/>
        <v>0.7177</v>
      </c>
      <c r="E25" s="88">
        <f t="shared" si="6"/>
        <v>-1.1574299998756032E-2</v>
      </c>
      <c r="F25" s="80">
        <f t="shared" si="7"/>
        <v>0.7177</v>
      </c>
      <c r="G25" s="80">
        <f t="shared" si="7"/>
        <v>-1.1574299998756032E-2</v>
      </c>
      <c r="H25" s="80">
        <f t="shared" si="8"/>
        <v>0.51509329000000004</v>
      </c>
      <c r="I25" s="80">
        <f t="shared" si="9"/>
        <v>0.369682454233</v>
      </c>
      <c r="J25" s="80">
        <f t="shared" si="10"/>
        <v>0.26532109740302412</v>
      </c>
      <c r="K25" s="80">
        <f t="shared" si="11"/>
        <v>-8.3068751091072042E-3</v>
      </c>
      <c r="L25" s="80">
        <f t="shared" si="12"/>
        <v>-5.9618442658062407E-3</v>
      </c>
      <c r="M25" s="80">
        <f t="shared" ca="1" si="4"/>
        <v>-8.4822172826374605E-3</v>
      </c>
      <c r="N25" s="80">
        <f t="shared" ca="1" si="13"/>
        <v>9.5609755233192051E-6</v>
      </c>
      <c r="O25" s="45">
        <f t="shared" ca="1" si="14"/>
        <v>2169951134.3728781</v>
      </c>
      <c r="P25" s="80">
        <f t="shared" ca="1" si="15"/>
        <v>2031616326.0128655</v>
      </c>
      <c r="Q25" s="80">
        <f t="shared" ca="1" si="16"/>
        <v>97809577.971671566</v>
      </c>
      <c r="R25" s="58">
        <f t="shared" ca="1" si="5"/>
        <v>-3.0920827161185719E-3</v>
      </c>
      <c r="S25" s="58"/>
      <c r="T25" s="58"/>
      <c r="U25" s="58">
        <v>2.8</v>
      </c>
      <c r="V25" s="58">
        <f t="shared" ca="1" si="0"/>
        <v>-0.10724582174206877</v>
      </c>
      <c r="W25" s="58"/>
      <c r="X25" s="58"/>
      <c r="Y25" s="58"/>
      <c r="Z25" s="58"/>
      <c r="AA25" s="58">
        <v>25</v>
      </c>
      <c r="AB25" s="58" t="s">
        <v>179</v>
      </c>
      <c r="AC25" s="58"/>
      <c r="AD25" s="58"/>
      <c r="AE25" s="58"/>
      <c r="AF25" s="58"/>
      <c r="AG25" s="58"/>
      <c r="AH25" s="58"/>
      <c r="AI25" s="58"/>
    </row>
    <row r="26" spans="1:35">
      <c r="A26" s="87">
        <v>7197.5</v>
      </c>
      <c r="B26" s="87">
        <v>-1.0290250000252854E-2</v>
      </c>
      <c r="C26" s="87">
        <v>0.6</v>
      </c>
      <c r="D26" s="88">
        <f t="shared" si="6"/>
        <v>0.71975</v>
      </c>
      <c r="E26" s="88">
        <f t="shared" si="6"/>
        <v>-1.0290250000252854E-2</v>
      </c>
      <c r="F26" s="80">
        <f t="shared" si="7"/>
        <v>0.43185000000000001</v>
      </c>
      <c r="G26" s="80">
        <f t="shared" si="7"/>
        <v>-6.1741500001517126E-3</v>
      </c>
      <c r="H26" s="80">
        <f t="shared" si="8"/>
        <v>0.31082403749999998</v>
      </c>
      <c r="I26" s="80">
        <f t="shared" si="9"/>
        <v>0.22371560099062499</v>
      </c>
      <c r="J26" s="80">
        <f t="shared" si="10"/>
        <v>0.16101930381300233</v>
      </c>
      <c r="K26" s="80">
        <f t="shared" si="11"/>
        <v>-4.4438444626091955E-3</v>
      </c>
      <c r="L26" s="80">
        <f t="shared" si="12"/>
        <v>-3.1984570519629683E-3</v>
      </c>
      <c r="M26" s="80">
        <f t="shared" ca="1" si="4"/>
        <v>-8.5558382656442424E-3</v>
      </c>
      <c r="N26" s="80">
        <f t="shared" ca="1" si="13"/>
        <v>1.8049104390888319E-6</v>
      </c>
      <c r="O26" s="45">
        <f t="shared" ca="1" si="14"/>
        <v>773932393.02904081</v>
      </c>
      <c r="P26" s="80">
        <f t="shared" ca="1" si="15"/>
        <v>722998531.80451179</v>
      </c>
      <c r="Q26" s="80">
        <f t="shared" ca="1" si="16"/>
        <v>34763273.201132625</v>
      </c>
      <c r="R26" s="58">
        <f t="shared" ca="1" si="5"/>
        <v>-1.7344117346086117E-3</v>
      </c>
      <c r="S26" s="58"/>
      <c r="T26" s="58"/>
      <c r="U26" s="58">
        <v>3</v>
      </c>
      <c r="V26" s="58">
        <f t="shared" ca="1" si="0"/>
        <v>-0.11925904044844915</v>
      </c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pans="1:35">
      <c r="A27" s="87">
        <v>7243</v>
      </c>
      <c r="B27" s="87">
        <v>-1.8703699999605305E-2</v>
      </c>
      <c r="C27" s="87">
        <v>1</v>
      </c>
      <c r="D27" s="88">
        <f t="shared" si="6"/>
        <v>0.72430000000000005</v>
      </c>
      <c r="E27" s="88">
        <f t="shared" si="6"/>
        <v>-1.8703699999605305E-2</v>
      </c>
      <c r="F27" s="80">
        <f t="shared" si="7"/>
        <v>0.72430000000000005</v>
      </c>
      <c r="G27" s="80">
        <f t="shared" si="7"/>
        <v>-1.8703699999605305E-2</v>
      </c>
      <c r="H27" s="80">
        <f t="shared" si="8"/>
        <v>0.52461049000000004</v>
      </c>
      <c r="I27" s="80">
        <f t="shared" si="9"/>
        <v>0.37997537790700003</v>
      </c>
      <c r="J27" s="80">
        <f t="shared" si="10"/>
        <v>0.27521616621804013</v>
      </c>
      <c r="K27" s="80">
        <f t="shared" si="11"/>
        <v>-1.3547089909714123E-2</v>
      </c>
      <c r="L27" s="80">
        <f t="shared" si="12"/>
        <v>-9.8121572216059404E-3</v>
      </c>
      <c r="M27" s="80">
        <f t="shared" ca="1" si="4"/>
        <v>-8.7194071974466721E-3</v>
      </c>
      <c r="N27" s="80">
        <f t="shared" ca="1" si="13"/>
        <v>9.9686102759236701E-5</v>
      </c>
      <c r="O27" s="45">
        <f t="shared" ca="1" si="14"/>
        <v>2105554642.4910681</v>
      </c>
      <c r="P27" s="80">
        <f t="shared" ca="1" si="15"/>
        <v>1957251471.0066175</v>
      </c>
      <c r="Q27" s="80">
        <f t="shared" ca="1" si="16"/>
        <v>93837115.267608061</v>
      </c>
      <c r="R27" s="58">
        <f t="shared" ca="1" si="5"/>
        <v>-9.9842928021586334E-3</v>
      </c>
      <c r="S27" s="58"/>
      <c r="T27" s="58"/>
      <c r="U27" s="58">
        <v>3.1</v>
      </c>
      <c r="V27" s="58">
        <f t="shared" ca="1" si="0"/>
        <v>-0.12543174590754838</v>
      </c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5">
      <c r="A28" s="87">
        <v>7253.5</v>
      </c>
      <c r="B28" s="87">
        <v>-1.0860649999813177E-2</v>
      </c>
      <c r="C28" s="87">
        <v>0.6</v>
      </c>
      <c r="D28" s="88">
        <f t="shared" si="6"/>
        <v>0.72535000000000005</v>
      </c>
      <c r="E28" s="88">
        <f t="shared" si="6"/>
        <v>-1.0860649999813177E-2</v>
      </c>
      <c r="F28" s="80">
        <f t="shared" si="7"/>
        <v>0.43521000000000004</v>
      </c>
      <c r="G28" s="80">
        <f t="shared" si="7"/>
        <v>-6.516389999887906E-3</v>
      </c>
      <c r="H28" s="80">
        <f t="shared" si="8"/>
        <v>0.31567957350000003</v>
      </c>
      <c r="I28" s="80">
        <f t="shared" si="9"/>
        <v>0.22897817863822503</v>
      </c>
      <c r="J28" s="80">
        <f t="shared" si="10"/>
        <v>0.16608932187523653</v>
      </c>
      <c r="K28" s="80">
        <f t="shared" si="11"/>
        <v>-4.7266634864186925E-3</v>
      </c>
      <c r="L28" s="80">
        <f t="shared" si="12"/>
        <v>-3.4284853598737989E-3</v>
      </c>
      <c r="M28" s="80">
        <f t="shared" ca="1" si="4"/>
        <v>-8.7571864288532239E-3</v>
      </c>
      <c r="N28" s="80">
        <f t="shared" ca="1" si="13"/>
        <v>2.6547353966133576E-6</v>
      </c>
      <c r="O28" s="45">
        <f t="shared" ca="1" si="14"/>
        <v>754353847.45473182</v>
      </c>
      <c r="P28" s="80">
        <f t="shared" ca="1" si="15"/>
        <v>700409815.34527564</v>
      </c>
      <c r="Q28" s="80">
        <f t="shared" ca="1" si="16"/>
        <v>33557264.110133201</v>
      </c>
      <c r="R28" s="58">
        <f t="shared" ca="1" si="5"/>
        <v>-2.1034635709599528E-3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spans="1:35">
      <c r="A29" s="87">
        <v>7278</v>
      </c>
      <c r="B29" s="87">
        <v>-1.1960199997702148E-2</v>
      </c>
      <c r="C29" s="87">
        <v>1</v>
      </c>
      <c r="D29" s="88">
        <f t="shared" si="6"/>
        <v>0.7278</v>
      </c>
      <c r="E29" s="88">
        <f t="shared" si="6"/>
        <v>-1.1960199997702148E-2</v>
      </c>
      <c r="F29" s="80">
        <f t="shared" si="7"/>
        <v>0.7278</v>
      </c>
      <c r="G29" s="80">
        <f t="shared" si="7"/>
        <v>-1.1960199997702148E-2</v>
      </c>
      <c r="H29" s="80">
        <f t="shared" si="8"/>
        <v>0.52969284000000005</v>
      </c>
      <c r="I29" s="80">
        <f t="shared" si="9"/>
        <v>0.38551044895200004</v>
      </c>
      <c r="J29" s="80">
        <f t="shared" si="10"/>
        <v>0.28057450474726564</v>
      </c>
      <c r="K29" s="80">
        <f t="shared" si="11"/>
        <v>-8.7046335583276235E-3</v>
      </c>
      <c r="L29" s="80">
        <f t="shared" si="12"/>
        <v>-6.3352323037508445E-3</v>
      </c>
      <c r="M29" s="80">
        <f t="shared" ca="1" si="4"/>
        <v>-8.8453854446054435E-3</v>
      </c>
      <c r="N29" s="80">
        <f t="shared" ca="1" si="13"/>
        <v>9.7020697001830214E-6</v>
      </c>
      <c r="O29" s="45">
        <f t="shared" ca="1" si="14"/>
        <v>2071921866.4790049</v>
      </c>
      <c r="P29" s="80">
        <f t="shared" ca="1" si="15"/>
        <v>1918527985.171181</v>
      </c>
      <c r="Q29" s="80">
        <f t="shared" ca="1" si="16"/>
        <v>91772205.369911969</v>
      </c>
      <c r="R29" s="58">
        <f t="shared" ca="1" si="5"/>
        <v>-3.1148145530967043E-3</v>
      </c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pans="1:35">
      <c r="A30" s="87">
        <v>7822.5</v>
      </c>
      <c r="B30" s="87">
        <v>-1.1927749997994397E-2</v>
      </c>
      <c r="C30" s="87">
        <v>1</v>
      </c>
      <c r="D30" s="88">
        <f t="shared" si="6"/>
        <v>0.78225</v>
      </c>
      <c r="E30" s="88">
        <f t="shared" si="6"/>
        <v>-1.1927749997994397E-2</v>
      </c>
      <c r="F30" s="80">
        <f t="shared" si="7"/>
        <v>0.78225</v>
      </c>
      <c r="G30" s="80">
        <f t="shared" si="7"/>
        <v>-1.1927749997994397E-2</v>
      </c>
      <c r="H30" s="80">
        <f t="shared" si="8"/>
        <v>0.61191506250000005</v>
      </c>
      <c r="I30" s="80">
        <f t="shared" si="9"/>
        <v>0.47867055764062505</v>
      </c>
      <c r="J30" s="80">
        <f t="shared" si="10"/>
        <v>0.37444004371437895</v>
      </c>
      <c r="K30" s="80">
        <f t="shared" si="11"/>
        <v>-9.3304824359311169E-3</v>
      </c>
      <c r="L30" s="80">
        <f t="shared" si="12"/>
        <v>-7.2987698855071165E-3</v>
      </c>
      <c r="M30" s="80">
        <f t="shared" ca="1" si="4"/>
        <v>-1.082271689639434E-2</v>
      </c>
      <c r="N30" s="80">
        <f t="shared" ca="1" si="13"/>
        <v>1.2210981556318409E-6</v>
      </c>
      <c r="O30" s="45">
        <f t="shared" ca="1" si="14"/>
        <v>1593202579.0916145</v>
      </c>
      <c r="P30" s="80">
        <f t="shared" ca="1" si="15"/>
        <v>1377238721.3101776</v>
      </c>
      <c r="Q30" s="80">
        <f t="shared" ca="1" si="16"/>
        <v>63219089.212425113</v>
      </c>
      <c r="R30" s="58">
        <f t="shared" ca="1" si="5"/>
        <v>-1.1050331016000565E-3</v>
      </c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</row>
    <row r="31" spans="1:35">
      <c r="A31" s="87">
        <v>7824.5</v>
      </c>
      <c r="B31" s="87">
        <v>-1.1519549996592104E-2</v>
      </c>
      <c r="C31" s="87">
        <v>1</v>
      </c>
      <c r="D31" s="88">
        <f t="shared" si="6"/>
        <v>0.78244999999999998</v>
      </c>
      <c r="E31" s="88">
        <f t="shared" si="6"/>
        <v>-1.1519549996592104E-2</v>
      </c>
      <c r="F31" s="80">
        <f t="shared" si="7"/>
        <v>0.78244999999999998</v>
      </c>
      <c r="G31" s="80">
        <f t="shared" si="7"/>
        <v>-1.1519549996592104E-2</v>
      </c>
      <c r="H31" s="80">
        <f t="shared" si="8"/>
        <v>0.61222800249999998</v>
      </c>
      <c r="I31" s="80">
        <f t="shared" si="9"/>
        <v>0.47903780055612499</v>
      </c>
      <c r="J31" s="80">
        <f t="shared" si="10"/>
        <v>0.37482312704513998</v>
      </c>
      <c r="K31" s="80">
        <f t="shared" si="11"/>
        <v>-9.0134718948334924E-3</v>
      </c>
      <c r="L31" s="80">
        <f t="shared" si="12"/>
        <v>-7.0525910841124657E-3</v>
      </c>
      <c r="M31" s="80">
        <f t="shared" ca="1" si="4"/>
        <v>-1.0830040336185009E-2</v>
      </c>
      <c r="N31" s="80">
        <f t="shared" ca="1" si="13"/>
        <v>4.7542357179470737E-7</v>
      </c>
      <c r="O31" s="45">
        <f t="shared" ca="1" si="14"/>
        <v>1591593364.3061597</v>
      </c>
      <c r="P31" s="80">
        <f t="shared" ca="1" si="15"/>
        <v>1375454729.3407407</v>
      </c>
      <c r="Q31" s="80">
        <f t="shared" ca="1" si="16"/>
        <v>63126115.11870233</v>
      </c>
      <c r="R31" s="58">
        <f t="shared" ca="1" si="5"/>
        <v>-6.8950966040709494E-4</v>
      </c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</row>
    <row r="32" spans="1:35">
      <c r="A32" s="87">
        <v>7895.5</v>
      </c>
      <c r="B32" s="87">
        <v>-1.3128450002113823E-2</v>
      </c>
      <c r="C32" s="87">
        <v>1</v>
      </c>
      <c r="D32" s="88">
        <f t="shared" si="6"/>
        <v>0.78954999999999997</v>
      </c>
      <c r="E32" s="88">
        <f t="shared" si="6"/>
        <v>-1.3128450002113823E-2</v>
      </c>
      <c r="F32" s="80">
        <f t="shared" si="7"/>
        <v>0.78954999999999997</v>
      </c>
      <c r="G32" s="80">
        <f t="shared" si="7"/>
        <v>-1.3128450002113823E-2</v>
      </c>
      <c r="H32" s="80">
        <f t="shared" si="8"/>
        <v>0.62338920249999996</v>
      </c>
      <c r="I32" s="80">
        <f t="shared" si="9"/>
        <v>0.49219694483387494</v>
      </c>
      <c r="J32" s="80">
        <f t="shared" si="10"/>
        <v>0.38861409779358597</v>
      </c>
      <c r="K32" s="80">
        <f t="shared" si="11"/>
        <v>-1.0365567699168968E-2</v>
      </c>
      <c r="L32" s="80">
        <f t="shared" si="12"/>
        <v>-8.1841339768788587E-3</v>
      </c>
      <c r="M32" s="80">
        <f t="shared" ca="1" si="4"/>
        <v>-1.1090309407459444E-2</v>
      </c>
      <c r="N32" s="80">
        <f t="shared" ca="1" si="13"/>
        <v>4.154017083578104E-6</v>
      </c>
      <c r="O32" s="45">
        <f t="shared" ca="1" si="14"/>
        <v>1535148638.4384139</v>
      </c>
      <c r="P32" s="80">
        <f t="shared" ca="1" si="15"/>
        <v>1313053812.7013726</v>
      </c>
      <c r="Q32" s="80">
        <f t="shared" ca="1" si="16"/>
        <v>59879672.038679115</v>
      </c>
      <c r="R32" s="58">
        <f t="shared" ca="1" si="5"/>
        <v>-2.0381405946543786E-3</v>
      </c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</row>
    <row r="33" spans="1:35">
      <c r="A33" s="87">
        <v>7896</v>
      </c>
      <c r="B33" s="87">
        <v>-1.1726400000043213E-2</v>
      </c>
      <c r="C33" s="87">
        <v>1</v>
      </c>
      <c r="D33" s="88">
        <f t="shared" si="6"/>
        <v>0.78959999999999997</v>
      </c>
      <c r="E33" s="88">
        <f t="shared" si="6"/>
        <v>-1.1726400000043213E-2</v>
      </c>
      <c r="F33" s="80">
        <f t="shared" si="7"/>
        <v>0.78959999999999997</v>
      </c>
      <c r="G33" s="80">
        <f t="shared" si="7"/>
        <v>-1.1726400000043213E-2</v>
      </c>
      <c r="H33" s="80">
        <f t="shared" si="8"/>
        <v>0.62346815999999994</v>
      </c>
      <c r="I33" s="80">
        <f t="shared" si="9"/>
        <v>0.49229045913599995</v>
      </c>
      <c r="J33" s="80">
        <f t="shared" si="10"/>
        <v>0.38871254653378556</v>
      </c>
      <c r="K33" s="80">
        <f t="shared" si="11"/>
        <v>-9.2591654400341217E-3</v>
      </c>
      <c r="L33" s="80">
        <f t="shared" si="12"/>
        <v>-7.3110370314509419E-3</v>
      </c>
      <c r="M33" s="80">
        <f t="shared" ca="1" si="4"/>
        <v>-1.1092144267554995E-2</v>
      </c>
      <c r="N33" s="80">
        <f t="shared" ca="1" si="13"/>
        <v>4.0228033419416581E-7</v>
      </c>
      <c r="O33" s="45">
        <f t="shared" ca="1" si="14"/>
        <v>1534755827.0065024</v>
      </c>
      <c r="P33" s="80">
        <f t="shared" ca="1" si="15"/>
        <v>1312620759.3751316</v>
      </c>
      <c r="Q33" s="80">
        <f t="shared" ca="1" si="16"/>
        <v>59857181.303614005</v>
      </c>
      <c r="R33" s="58">
        <f t="shared" ca="1" si="5"/>
        <v>-6.3425573248821789E-4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</row>
    <row r="34" spans="1:35">
      <c r="A34" s="87">
        <v>7900</v>
      </c>
      <c r="B34" s="87">
        <v>-1.3610000001790468E-2</v>
      </c>
      <c r="C34" s="87">
        <v>1</v>
      </c>
      <c r="D34" s="88">
        <f t="shared" si="6"/>
        <v>0.79</v>
      </c>
      <c r="E34" s="88">
        <f t="shared" si="6"/>
        <v>-1.3610000001790468E-2</v>
      </c>
      <c r="F34" s="80">
        <f t="shared" si="7"/>
        <v>0.79</v>
      </c>
      <c r="G34" s="80">
        <f t="shared" si="7"/>
        <v>-1.3610000001790468E-2</v>
      </c>
      <c r="H34" s="80">
        <f t="shared" si="8"/>
        <v>0.6241000000000001</v>
      </c>
      <c r="I34" s="80">
        <f t="shared" si="9"/>
        <v>0.49303900000000012</v>
      </c>
      <c r="J34" s="80">
        <f t="shared" si="10"/>
        <v>0.38950081000000009</v>
      </c>
      <c r="K34" s="80">
        <f t="shared" si="11"/>
        <v>-1.0751900001414469E-2</v>
      </c>
      <c r="L34" s="80">
        <f t="shared" si="12"/>
        <v>-8.4940010011174318E-3</v>
      </c>
      <c r="M34" s="80">
        <f t="shared" ca="1" si="4"/>
        <v>-1.110682414489605E-2</v>
      </c>
      <c r="N34" s="80">
        <f t="shared" ca="1" si="13"/>
        <v>6.2658893705391041E-6</v>
      </c>
      <c r="O34" s="45">
        <f t="shared" ca="1" si="14"/>
        <v>1531615684.8024158</v>
      </c>
      <c r="P34" s="80">
        <f t="shared" ca="1" si="15"/>
        <v>1309159534.242517</v>
      </c>
      <c r="Q34" s="80">
        <f t="shared" ca="1" si="16"/>
        <v>59677441.524499528</v>
      </c>
      <c r="R34" s="58">
        <f t="shared" ca="1" si="5"/>
        <v>-2.5031758568944181E-3</v>
      </c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</row>
    <row r="35" spans="1:35">
      <c r="A35" s="87">
        <v>7902</v>
      </c>
      <c r="B35" s="87">
        <v>-1.1601799997151829E-2</v>
      </c>
      <c r="C35" s="87">
        <v>1</v>
      </c>
      <c r="D35" s="88">
        <f t="shared" si="6"/>
        <v>0.79020000000000001</v>
      </c>
      <c r="E35" s="88">
        <f t="shared" si="6"/>
        <v>-1.1601799997151829E-2</v>
      </c>
      <c r="F35" s="80">
        <f t="shared" si="7"/>
        <v>0.79020000000000001</v>
      </c>
      <c r="G35" s="80">
        <f t="shared" si="7"/>
        <v>-1.1601799997151829E-2</v>
      </c>
      <c r="H35" s="80">
        <f t="shared" si="8"/>
        <v>0.62441604000000006</v>
      </c>
      <c r="I35" s="80">
        <f t="shared" si="9"/>
        <v>0.49341355480800003</v>
      </c>
      <c r="J35" s="80">
        <f t="shared" si="10"/>
        <v>0.38989539100928161</v>
      </c>
      <c r="K35" s="80">
        <f t="shared" si="11"/>
        <v>-9.1677423577493748E-3</v>
      </c>
      <c r="L35" s="80">
        <f t="shared" si="12"/>
        <v>-7.2443500110935559E-3</v>
      </c>
      <c r="M35" s="80">
        <f t="shared" ca="1" si="4"/>
        <v>-1.1114164747950996E-2</v>
      </c>
      <c r="N35" s="80">
        <f t="shared" ca="1" si="13"/>
        <v>2.3778813626315922E-7</v>
      </c>
      <c r="O35" s="45">
        <f t="shared" ca="1" si="14"/>
        <v>1530047179.2686915</v>
      </c>
      <c r="P35" s="80">
        <f t="shared" ca="1" si="15"/>
        <v>1307431055.0924938</v>
      </c>
      <c r="Q35" s="80">
        <f t="shared" ca="1" si="16"/>
        <v>59587695.64709267</v>
      </c>
      <c r="R35" s="58">
        <f t="shared" ca="1" si="5"/>
        <v>-4.8763524920083373E-4</v>
      </c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</row>
    <row r="36" spans="1:35">
      <c r="A36" s="87">
        <v>7952</v>
      </c>
      <c r="B36" s="87">
        <v>-1.1996799999906216E-2</v>
      </c>
      <c r="C36" s="87">
        <v>1</v>
      </c>
      <c r="D36" s="88">
        <f t="shared" si="6"/>
        <v>0.79520000000000002</v>
      </c>
      <c r="E36" s="88">
        <f t="shared" si="6"/>
        <v>-1.1996799999906216E-2</v>
      </c>
      <c r="F36" s="80">
        <f t="shared" si="7"/>
        <v>0.79520000000000002</v>
      </c>
      <c r="G36" s="80">
        <f t="shared" si="7"/>
        <v>-1.1996799999906216E-2</v>
      </c>
      <c r="H36" s="80">
        <f t="shared" si="8"/>
        <v>0.63234304000000008</v>
      </c>
      <c r="I36" s="80">
        <f t="shared" si="9"/>
        <v>0.5028391854080001</v>
      </c>
      <c r="J36" s="80">
        <f t="shared" si="10"/>
        <v>0.39985772023644167</v>
      </c>
      <c r="K36" s="80">
        <f t="shared" si="11"/>
        <v>-9.5398553599254227E-3</v>
      </c>
      <c r="L36" s="80">
        <f t="shared" si="12"/>
        <v>-7.5860929822126966E-3</v>
      </c>
      <c r="M36" s="80">
        <f t="shared" ca="1" si="4"/>
        <v>-1.129782377428314E-2</v>
      </c>
      <c r="N36" s="80">
        <f t="shared" ca="1" si="13"/>
        <v>4.8856776398628159E-7</v>
      </c>
      <c r="O36" s="45">
        <f t="shared" ca="1" si="14"/>
        <v>1491172630.1957042</v>
      </c>
      <c r="P36" s="80">
        <f t="shared" ca="1" si="15"/>
        <v>1264679634.8845196</v>
      </c>
      <c r="Q36" s="80">
        <f t="shared" ca="1" si="16"/>
        <v>57370814.619855575</v>
      </c>
      <c r="R36" s="58">
        <f t="shared" ca="1" si="5"/>
        <v>-6.9897622562307624E-4</v>
      </c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</row>
    <row r="37" spans="1:35">
      <c r="A37" s="87">
        <v>7988.5</v>
      </c>
      <c r="B37" s="87">
        <v>-1.2047149997670203E-2</v>
      </c>
      <c r="C37" s="87">
        <v>1</v>
      </c>
      <c r="D37" s="88">
        <f t="shared" si="6"/>
        <v>0.79884999999999995</v>
      </c>
      <c r="E37" s="88">
        <f t="shared" si="6"/>
        <v>-1.2047149997670203E-2</v>
      </c>
      <c r="F37" s="80">
        <f t="shared" si="7"/>
        <v>0.79884999999999995</v>
      </c>
      <c r="G37" s="80">
        <f t="shared" si="7"/>
        <v>-1.2047149997670203E-2</v>
      </c>
      <c r="H37" s="80">
        <f t="shared" si="8"/>
        <v>0.63816132249999991</v>
      </c>
      <c r="I37" s="80">
        <f t="shared" si="9"/>
        <v>0.50979517247912487</v>
      </c>
      <c r="J37" s="80">
        <f t="shared" si="10"/>
        <v>0.4072498735349489</v>
      </c>
      <c r="K37" s="80">
        <f t="shared" si="11"/>
        <v>-9.6238657756388419E-3</v>
      </c>
      <c r="L37" s="80">
        <f t="shared" si="12"/>
        <v>-7.6880251748690882E-3</v>
      </c>
      <c r="M37" s="80">
        <f t="shared" ca="1" si="4"/>
        <v>-1.1432069665815729E-2</v>
      </c>
      <c r="N37" s="80">
        <f t="shared" ca="1" si="13"/>
        <v>3.7832381463421103E-7</v>
      </c>
      <c r="O37" s="45">
        <f t="shared" ca="1" si="14"/>
        <v>1463202620.086081</v>
      </c>
      <c r="P37" s="80">
        <f t="shared" ca="1" si="15"/>
        <v>1234027145.6125383</v>
      </c>
      <c r="Q37" s="80">
        <f t="shared" ca="1" si="16"/>
        <v>55784796.004112534</v>
      </c>
      <c r="R37" s="58">
        <f t="shared" ca="1" si="5"/>
        <v>-6.1508033185447494E-4</v>
      </c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</row>
    <row r="38" spans="1:35">
      <c r="A38" s="87">
        <v>8032</v>
      </c>
      <c r="B38" s="87">
        <v>-1.3868800000636838E-2</v>
      </c>
      <c r="C38" s="87">
        <v>1</v>
      </c>
      <c r="D38" s="88">
        <f t="shared" si="6"/>
        <v>0.80320000000000003</v>
      </c>
      <c r="E38" s="88">
        <f t="shared" si="6"/>
        <v>-1.3868800000636838E-2</v>
      </c>
      <c r="F38" s="80">
        <f t="shared" si="7"/>
        <v>0.80320000000000003</v>
      </c>
      <c r="G38" s="80">
        <f t="shared" si="7"/>
        <v>-1.3868800000636838E-2</v>
      </c>
      <c r="H38" s="80">
        <f t="shared" si="8"/>
        <v>0.64513024000000008</v>
      </c>
      <c r="I38" s="80">
        <f t="shared" si="9"/>
        <v>0.51816860876800008</v>
      </c>
      <c r="J38" s="80">
        <f t="shared" si="10"/>
        <v>0.41619302656245766</v>
      </c>
      <c r="K38" s="80">
        <f t="shared" si="11"/>
        <v>-1.1139420160511509E-2</v>
      </c>
      <c r="L38" s="80">
        <f t="shared" si="12"/>
        <v>-8.9471822729228438E-3</v>
      </c>
      <c r="M38" s="80">
        <f t="shared" ca="1" si="4"/>
        <v>-1.1592254016248386E-2</v>
      </c>
      <c r="N38" s="80">
        <f t="shared" ca="1" si="13"/>
        <v>5.1826616190351876E-6</v>
      </c>
      <c r="O38" s="45">
        <f t="shared" ca="1" si="14"/>
        <v>1430315202.5748231</v>
      </c>
      <c r="P38" s="80">
        <f t="shared" ca="1" si="15"/>
        <v>1198103784.8508103</v>
      </c>
      <c r="Q38" s="80">
        <f t="shared" ca="1" si="16"/>
        <v>53929896.569060475</v>
      </c>
      <c r="R38" s="58">
        <f t="shared" ca="1" si="5"/>
        <v>-2.2765459843884523E-3</v>
      </c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</row>
    <row r="39" spans="1:35">
      <c r="A39" s="87">
        <v>8576.5</v>
      </c>
      <c r="B39" s="87">
        <v>-1.2936350001837127E-2</v>
      </c>
      <c r="C39" s="87">
        <v>1</v>
      </c>
      <c r="D39" s="88">
        <f t="shared" si="6"/>
        <v>0.85765000000000002</v>
      </c>
      <c r="E39" s="88">
        <f t="shared" si="6"/>
        <v>-1.2936350001837127E-2</v>
      </c>
      <c r="F39" s="80">
        <f t="shared" si="7"/>
        <v>0.85765000000000002</v>
      </c>
      <c r="G39" s="80">
        <f t="shared" si="7"/>
        <v>-1.2936350001837127E-2</v>
      </c>
      <c r="H39" s="80">
        <f t="shared" si="8"/>
        <v>0.73556352250000001</v>
      </c>
      <c r="I39" s="80">
        <f t="shared" si="9"/>
        <v>0.63085605507212505</v>
      </c>
      <c r="J39" s="80">
        <f t="shared" si="10"/>
        <v>0.54105369563260808</v>
      </c>
      <c r="K39" s="80">
        <f t="shared" si="11"/>
        <v>-1.1094860579075612E-2</v>
      </c>
      <c r="L39" s="80">
        <f t="shared" si="12"/>
        <v>-9.5155071756441983E-3</v>
      </c>
      <c r="M39" s="80">
        <f t="shared" ca="1" si="4"/>
        <v>-1.3615046304416793E-2</v>
      </c>
      <c r="N39" s="80">
        <f t="shared" ca="1" si="13"/>
        <v>4.6062867113530908E-7</v>
      </c>
      <c r="O39" s="45">
        <f t="shared" ca="1" si="14"/>
        <v>1058245213.809791</v>
      </c>
      <c r="P39" s="80">
        <f t="shared" ca="1" si="15"/>
        <v>802083527.37942922</v>
      </c>
      <c r="Q39" s="80">
        <f t="shared" ca="1" si="16"/>
        <v>33818858.251261175</v>
      </c>
      <c r="R39" s="58">
        <f t="shared" ca="1" si="5"/>
        <v>6.7869630257966565E-4</v>
      </c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</row>
    <row r="40" spans="1:35">
      <c r="A40" s="87">
        <v>8711</v>
      </c>
      <c r="B40" s="87">
        <v>-1.3884899999538902E-2</v>
      </c>
      <c r="C40" s="87">
        <v>0.2</v>
      </c>
      <c r="D40" s="88">
        <f t="shared" si="6"/>
        <v>0.87109999999999999</v>
      </c>
      <c r="E40" s="88">
        <f t="shared" si="6"/>
        <v>-1.3884899999538902E-2</v>
      </c>
      <c r="F40" s="80">
        <f t="shared" si="7"/>
        <v>0.17422000000000001</v>
      </c>
      <c r="G40" s="80">
        <f t="shared" si="7"/>
        <v>-2.7769799999077804E-3</v>
      </c>
      <c r="H40" s="80">
        <f t="shared" si="8"/>
        <v>0.15176304200000001</v>
      </c>
      <c r="I40" s="80">
        <f t="shared" si="9"/>
        <v>0.13220078588620002</v>
      </c>
      <c r="J40" s="80">
        <f t="shared" si="10"/>
        <v>0.11516010458546884</v>
      </c>
      <c r="K40" s="80">
        <f t="shared" si="11"/>
        <v>-2.4190272779196676E-3</v>
      </c>
      <c r="L40" s="80">
        <f t="shared" si="12"/>
        <v>-2.1072146617958222E-3</v>
      </c>
      <c r="M40" s="80">
        <f t="shared" ca="1" si="4"/>
        <v>-1.4119763846674214E-2</v>
      </c>
      <c r="N40" s="80">
        <f t="shared" ca="1" si="13"/>
        <v>1.1032205338239807E-8</v>
      </c>
      <c r="O40" s="45">
        <f t="shared" ca="1" si="14"/>
        <v>39085625.465891048</v>
      </c>
      <c r="P40" s="80">
        <f t="shared" ca="1" si="15"/>
        <v>28752987.353262804</v>
      </c>
      <c r="Q40" s="80">
        <f t="shared" ca="1" si="16"/>
        <v>1187688.272475746</v>
      </c>
      <c r="R40" s="58">
        <f t="shared" ca="1" si="5"/>
        <v>2.3486384713531164E-4</v>
      </c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spans="1:35">
      <c r="A41" s="87">
        <v>8711</v>
      </c>
      <c r="B41" s="87">
        <v>-1.2784899998223409E-2</v>
      </c>
      <c r="C41" s="87">
        <v>0.2</v>
      </c>
      <c r="D41" s="88">
        <f t="shared" si="6"/>
        <v>0.87109999999999999</v>
      </c>
      <c r="E41" s="88">
        <f t="shared" si="6"/>
        <v>-1.2784899998223409E-2</v>
      </c>
      <c r="F41" s="80">
        <f t="shared" si="7"/>
        <v>0.17422000000000001</v>
      </c>
      <c r="G41" s="80">
        <f t="shared" si="7"/>
        <v>-2.5569799996446822E-3</v>
      </c>
      <c r="H41" s="80">
        <f t="shared" si="8"/>
        <v>0.15176304200000001</v>
      </c>
      <c r="I41" s="80">
        <f t="shared" si="9"/>
        <v>0.13220078588620002</v>
      </c>
      <c r="J41" s="80">
        <f t="shared" si="10"/>
        <v>0.11516010458546884</v>
      </c>
      <c r="K41" s="80">
        <f t="shared" si="11"/>
        <v>-2.2273852776904827E-3</v>
      </c>
      <c r="L41" s="80">
        <f t="shared" si="12"/>
        <v>-1.9402753153961794E-3</v>
      </c>
      <c r="M41" s="80">
        <f t="shared" ca="1" si="4"/>
        <v>-1.4119763846674214E-2</v>
      </c>
      <c r="N41" s="80">
        <f t="shared" ca="1" si="13"/>
        <v>3.5637229878017863E-7</v>
      </c>
      <c r="O41" s="45">
        <f t="shared" ca="1" si="14"/>
        <v>39085625.465891048</v>
      </c>
      <c r="P41" s="80">
        <f t="shared" ca="1" si="15"/>
        <v>28752987.353262804</v>
      </c>
      <c r="Q41" s="80">
        <f t="shared" ca="1" si="16"/>
        <v>1187688.272475746</v>
      </c>
      <c r="R41" s="58">
        <f t="shared" ca="1" si="5"/>
        <v>1.3348638484508048E-3</v>
      </c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</row>
    <row r="42" spans="1:35">
      <c r="A42" s="87">
        <v>8737</v>
      </c>
      <c r="B42" s="87">
        <v>-1.612829999794485E-2</v>
      </c>
      <c r="C42" s="87">
        <v>0.5</v>
      </c>
      <c r="D42" s="88">
        <f t="shared" si="6"/>
        <v>0.87370000000000003</v>
      </c>
      <c r="E42" s="88">
        <f t="shared" si="6"/>
        <v>-1.612829999794485E-2</v>
      </c>
      <c r="F42" s="80">
        <f t="shared" si="7"/>
        <v>0.43685000000000002</v>
      </c>
      <c r="G42" s="80">
        <f t="shared" si="7"/>
        <v>-8.0641499989724252E-3</v>
      </c>
      <c r="H42" s="80">
        <f t="shared" si="8"/>
        <v>0.38167584500000001</v>
      </c>
      <c r="I42" s="80">
        <f t="shared" si="9"/>
        <v>0.33347018577650001</v>
      </c>
      <c r="J42" s="80">
        <f t="shared" si="10"/>
        <v>0.29135290131292807</v>
      </c>
      <c r="K42" s="80">
        <f t="shared" si="11"/>
        <v>-7.0456478541022086E-3</v>
      </c>
      <c r="L42" s="80">
        <f t="shared" si="12"/>
        <v>-6.1557825301290997E-3</v>
      </c>
      <c r="M42" s="80">
        <f t="shared" ca="1" si="4"/>
        <v>-1.4217561102704696E-2</v>
      </c>
      <c r="N42" s="80">
        <f t="shared" ca="1" si="13"/>
        <v>1.8254615628917839E-6</v>
      </c>
      <c r="O42" s="45">
        <f t="shared" ca="1" si="14"/>
        <v>240483625.21207288</v>
      </c>
      <c r="P42" s="80">
        <f t="shared" ca="1" si="15"/>
        <v>175840803.60390723</v>
      </c>
      <c r="Q42" s="80">
        <f t="shared" ca="1" si="16"/>
        <v>7232734.7747166781</v>
      </c>
      <c r="R42" s="58">
        <f t="shared" ca="1" si="5"/>
        <v>-1.9107388952401549E-3</v>
      </c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</row>
    <row r="43" spans="1:35">
      <c r="A43" s="87">
        <v>8737</v>
      </c>
      <c r="B43" s="87">
        <v>-1.4828299994405825E-2</v>
      </c>
      <c r="C43" s="87">
        <v>0.2</v>
      </c>
      <c r="D43" s="88">
        <f t="shared" si="6"/>
        <v>0.87370000000000003</v>
      </c>
      <c r="E43" s="88">
        <f t="shared" si="6"/>
        <v>-1.4828299994405825E-2</v>
      </c>
      <c r="F43" s="80">
        <f t="shared" si="7"/>
        <v>0.17474000000000001</v>
      </c>
      <c r="G43" s="80">
        <f t="shared" si="7"/>
        <v>-2.9656599988811651E-3</v>
      </c>
      <c r="H43" s="80">
        <f t="shared" si="8"/>
        <v>0.15267033800000002</v>
      </c>
      <c r="I43" s="80">
        <f t="shared" si="9"/>
        <v>0.13338807431060001</v>
      </c>
      <c r="J43" s="80">
        <f t="shared" si="10"/>
        <v>0.11654116052517123</v>
      </c>
      <c r="K43" s="80">
        <f t="shared" si="11"/>
        <v>-2.5910971410224742E-3</v>
      </c>
      <c r="L43" s="80">
        <f t="shared" si="12"/>
        <v>-2.2638415721113357E-3</v>
      </c>
      <c r="M43" s="80">
        <f t="shared" ca="1" si="4"/>
        <v>-1.4217561102704696E-2</v>
      </c>
      <c r="N43" s="80">
        <f t="shared" ca="1" si="13"/>
        <v>7.4600398767264725E-8</v>
      </c>
      <c r="O43" s="45">
        <f t="shared" ca="1" si="14"/>
        <v>38477380.03393168</v>
      </c>
      <c r="P43" s="80">
        <f t="shared" ca="1" si="15"/>
        <v>28134528.576625135</v>
      </c>
      <c r="Q43" s="80">
        <f t="shared" ca="1" si="16"/>
        <v>1157237.5639546711</v>
      </c>
      <c r="R43" s="58">
        <f t="shared" ca="1" si="5"/>
        <v>-6.1073889170112916E-4</v>
      </c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</row>
    <row r="44" spans="1:35">
      <c r="A44" s="87">
        <v>8737</v>
      </c>
      <c r="B44" s="87">
        <v>-1.1278299993136898E-2</v>
      </c>
      <c r="C44" s="87">
        <v>0.2</v>
      </c>
      <c r="D44" s="88">
        <f t="shared" si="6"/>
        <v>0.87370000000000003</v>
      </c>
      <c r="E44" s="88">
        <f t="shared" si="6"/>
        <v>-1.1278299993136898E-2</v>
      </c>
      <c r="F44" s="80">
        <f t="shared" si="7"/>
        <v>0.17474000000000001</v>
      </c>
      <c r="G44" s="80">
        <f t="shared" si="7"/>
        <v>-2.2556599986273797E-3</v>
      </c>
      <c r="H44" s="80">
        <f t="shared" si="8"/>
        <v>0.15267033800000002</v>
      </c>
      <c r="I44" s="80">
        <f t="shared" si="9"/>
        <v>0.13338807431060001</v>
      </c>
      <c r="J44" s="80">
        <f t="shared" si="10"/>
        <v>0.11654116052517123</v>
      </c>
      <c r="K44" s="80">
        <f t="shared" si="11"/>
        <v>-1.9707701408007419E-3</v>
      </c>
      <c r="L44" s="80">
        <f t="shared" si="12"/>
        <v>-1.7218618720176082E-3</v>
      </c>
      <c r="M44" s="80">
        <f t="shared" ca="1" si="4"/>
        <v>-1.4217561102704696E-2</v>
      </c>
      <c r="N44" s="80">
        <f t="shared" ca="1" si="13"/>
        <v>1.7278511740435444E-6</v>
      </c>
      <c r="O44" s="45">
        <f t="shared" ca="1" si="14"/>
        <v>38477380.03393168</v>
      </c>
      <c r="P44" s="80">
        <f t="shared" ca="1" si="15"/>
        <v>28134528.576625135</v>
      </c>
      <c r="Q44" s="80">
        <f t="shared" ca="1" si="16"/>
        <v>1157237.5639546711</v>
      </c>
      <c r="R44" s="58">
        <f t="shared" ca="1" si="5"/>
        <v>2.9392611095677978E-3</v>
      </c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</row>
    <row r="45" spans="1:35">
      <c r="A45" s="87">
        <v>8810.5</v>
      </c>
      <c r="B45" s="87">
        <v>-1.9776950000959914E-2</v>
      </c>
      <c r="C45" s="87">
        <v>0.4</v>
      </c>
      <c r="D45" s="88">
        <f t="shared" si="6"/>
        <v>0.88105</v>
      </c>
      <c r="E45" s="88">
        <f t="shared" si="6"/>
        <v>-1.9776950000959914E-2</v>
      </c>
      <c r="F45" s="80">
        <f t="shared" si="7"/>
        <v>0.35242000000000001</v>
      </c>
      <c r="G45" s="80">
        <f t="shared" si="7"/>
        <v>-7.9107800003839664E-3</v>
      </c>
      <c r="H45" s="80">
        <f t="shared" si="8"/>
        <v>0.31049964099999999</v>
      </c>
      <c r="I45" s="80">
        <f t="shared" si="9"/>
        <v>0.27356570870304997</v>
      </c>
      <c r="J45" s="80">
        <f t="shared" si="10"/>
        <v>0.24102506765282217</v>
      </c>
      <c r="K45" s="80">
        <f t="shared" si="11"/>
        <v>-6.9697927193382936E-3</v>
      </c>
      <c r="L45" s="80">
        <f t="shared" si="12"/>
        <v>-6.1407358753730037E-3</v>
      </c>
      <c r="M45" s="80">
        <f t="shared" ca="1" si="4"/>
        <v>-1.4494431323419188E-2</v>
      </c>
      <c r="N45" s="80">
        <f t="shared" ca="1" si="13"/>
        <v>1.1162001431426652E-5</v>
      </c>
      <c r="O45" s="45">
        <f t="shared" ca="1" si="14"/>
        <v>147162065.34339726</v>
      </c>
      <c r="P45" s="80">
        <f t="shared" ca="1" si="15"/>
        <v>105719358.92280969</v>
      </c>
      <c r="Q45" s="80">
        <f t="shared" ca="1" si="16"/>
        <v>4294662.1054829601</v>
      </c>
      <c r="R45" s="58">
        <f t="shared" ca="1" si="5"/>
        <v>-5.2825186775407266E-3</v>
      </c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spans="1:35">
      <c r="A46" s="87">
        <v>8810.5</v>
      </c>
      <c r="B46" s="87">
        <v>-1.6926950003835373E-2</v>
      </c>
      <c r="C46" s="87">
        <v>0.4</v>
      </c>
      <c r="D46" s="88">
        <f t="shared" si="6"/>
        <v>0.88105</v>
      </c>
      <c r="E46" s="88">
        <f t="shared" si="6"/>
        <v>-1.6926950003835373E-2</v>
      </c>
      <c r="F46" s="80">
        <f t="shared" si="7"/>
        <v>0.35242000000000001</v>
      </c>
      <c r="G46" s="80">
        <f t="shared" si="7"/>
        <v>-6.7707800015341492E-3</v>
      </c>
      <c r="H46" s="80">
        <f t="shared" si="8"/>
        <v>0.31049964099999999</v>
      </c>
      <c r="I46" s="80">
        <f t="shared" si="9"/>
        <v>0.27356570870304997</v>
      </c>
      <c r="J46" s="80">
        <f t="shared" si="10"/>
        <v>0.24102506765282217</v>
      </c>
      <c r="K46" s="80">
        <f t="shared" si="11"/>
        <v>-5.9653957203516621E-3</v>
      </c>
      <c r="L46" s="80">
        <f t="shared" si="12"/>
        <v>-5.2558118994158317E-3</v>
      </c>
      <c r="M46" s="80">
        <f t="shared" ca="1" si="4"/>
        <v>-1.4494431323419188E-2</v>
      </c>
      <c r="N46" s="80">
        <f t="shared" ca="1" si="13"/>
        <v>2.3668588522294794E-6</v>
      </c>
      <c r="O46" s="45">
        <f t="shared" ca="1" si="14"/>
        <v>147162065.34339726</v>
      </c>
      <c r="P46" s="80">
        <f t="shared" ca="1" si="15"/>
        <v>105719358.92280969</v>
      </c>
      <c r="Q46" s="80">
        <f t="shared" ca="1" si="16"/>
        <v>4294662.1054829601</v>
      </c>
      <c r="R46" s="58">
        <f t="shared" ca="1" si="5"/>
        <v>-2.432518680416185E-3</v>
      </c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35">
      <c r="A47" s="87">
        <v>9538</v>
      </c>
      <c r="B47" s="87">
        <v>-2.2894200003065635E-2</v>
      </c>
      <c r="C47" s="87">
        <v>0.1</v>
      </c>
      <c r="D47" s="88">
        <f t="shared" si="6"/>
        <v>0.95379999999999998</v>
      </c>
      <c r="E47" s="88">
        <f t="shared" si="6"/>
        <v>-2.2894200003065635E-2</v>
      </c>
      <c r="F47" s="80">
        <f t="shared" si="7"/>
        <v>9.5380000000000006E-2</v>
      </c>
      <c r="G47" s="80">
        <f t="shared" si="7"/>
        <v>-2.2894200003065637E-3</v>
      </c>
      <c r="H47" s="80">
        <f t="shared" si="8"/>
        <v>9.0973444000000001E-2</v>
      </c>
      <c r="I47" s="80">
        <f t="shared" si="9"/>
        <v>8.6770470887199996E-2</v>
      </c>
      <c r="J47" s="80">
        <f t="shared" si="10"/>
        <v>8.276167513221136E-2</v>
      </c>
      <c r="K47" s="80">
        <f t="shared" si="11"/>
        <v>-2.1836487962924003E-3</v>
      </c>
      <c r="L47" s="80">
        <f t="shared" si="12"/>
        <v>-2.0827642219036916E-3</v>
      </c>
      <c r="M47" s="80">
        <f t="shared" ca="1" si="4"/>
        <v>-1.7267144390077965E-2</v>
      </c>
      <c r="N47" s="80">
        <f t="shared" ca="1" si="13"/>
        <v>3.1663754871656043E-6</v>
      </c>
      <c r="O47" s="45">
        <f t="shared" ca="1" si="14"/>
        <v>5638845.4177205209</v>
      </c>
      <c r="P47" s="80">
        <f t="shared" ca="1" si="15"/>
        <v>3207692.9862581715</v>
      </c>
      <c r="Q47" s="80">
        <f t="shared" ca="1" si="16"/>
        <v>108490.45048548048</v>
      </c>
      <c r="R47" s="58">
        <f t="shared" ca="1" si="5"/>
        <v>-5.6270556129876699E-3</v>
      </c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pans="1:35">
      <c r="A48" s="87">
        <v>9544.5</v>
      </c>
      <c r="B48" s="87">
        <v>-1.446754999778932E-2</v>
      </c>
      <c r="C48" s="87">
        <v>1</v>
      </c>
      <c r="D48" s="88">
        <f t="shared" si="6"/>
        <v>0.95445000000000002</v>
      </c>
      <c r="E48" s="88">
        <f t="shared" si="6"/>
        <v>-1.446754999778932E-2</v>
      </c>
      <c r="F48" s="80">
        <f t="shared" si="7"/>
        <v>0.95445000000000002</v>
      </c>
      <c r="G48" s="80">
        <f t="shared" si="7"/>
        <v>-1.446754999778932E-2</v>
      </c>
      <c r="H48" s="80">
        <f t="shared" si="8"/>
        <v>0.91097480250000007</v>
      </c>
      <c r="I48" s="80">
        <f t="shared" si="9"/>
        <v>0.86947990024612509</v>
      </c>
      <c r="J48" s="80">
        <f t="shared" si="10"/>
        <v>0.82987509078991406</v>
      </c>
      <c r="K48" s="80">
        <f t="shared" si="11"/>
        <v>-1.3808553095390017E-2</v>
      </c>
      <c r="L48" s="80">
        <f t="shared" si="12"/>
        <v>-1.3179573501895001E-2</v>
      </c>
      <c r="M48" s="80">
        <f t="shared" ca="1" si="4"/>
        <v>-1.7292181919603324E-2</v>
      </c>
      <c r="N48" s="80">
        <f t="shared" ca="1" si="13"/>
        <v>7.9785454937306766E-6</v>
      </c>
      <c r="O48" s="45">
        <f t="shared" ca="1" si="14"/>
        <v>561181931.57347751</v>
      </c>
      <c r="P48" s="80">
        <f t="shared" ca="1" si="15"/>
        <v>318361810.34401923</v>
      </c>
      <c r="Q48" s="80">
        <f t="shared" ca="1" si="16"/>
        <v>10742083.205981171</v>
      </c>
      <c r="R48" s="58">
        <f t="shared" ca="1" si="5"/>
        <v>2.8246319218140047E-3</v>
      </c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spans="1:35">
      <c r="A49" s="87">
        <v>10182</v>
      </c>
      <c r="B49" s="87">
        <v>-1.9953800001530908E-2</v>
      </c>
      <c r="C49" s="87">
        <v>1</v>
      </c>
      <c r="D49" s="88">
        <f t="shared" si="6"/>
        <v>1.0182</v>
      </c>
      <c r="E49" s="88">
        <f t="shared" si="6"/>
        <v>-1.9953800001530908E-2</v>
      </c>
      <c r="F49" s="80">
        <f t="shared" si="7"/>
        <v>1.0182</v>
      </c>
      <c r="G49" s="80">
        <f t="shared" si="7"/>
        <v>-1.9953800001530908E-2</v>
      </c>
      <c r="H49" s="80">
        <f t="shared" si="8"/>
        <v>1.0367312399999999</v>
      </c>
      <c r="I49" s="80">
        <f t="shared" si="9"/>
        <v>1.055599748568</v>
      </c>
      <c r="J49" s="80">
        <f t="shared" si="10"/>
        <v>1.0748116639919376</v>
      </c>
      <c r="K49" s="80">
        <f t="shared" si="11"/>
        <v>-2.0316959161558769E-2</v>
      </c>
      <c r="L49" s="80">
        <f t="shared" si="12"/>
        <v>-2.0686727818299139E-2</v>
      </c>
      <c r="M49" s="80">
        <f t="shared" ca="1" si="4"/>
        <v>-1.9770516028991349E-2</v>
      </c>
      <c r="N49" s="80">
        <f t="shared" ca="1" si="13"/>
        <v>3.3593014589881692E-8</v>
      </c>
      <c r="O49" s="45">
        <f t="shared" ca="1" si="14"/>
        <v>333380316.09667873</v>
      </c>
      <c r="P49" s="80">
        <f t="shared" ca="1" si="15"/>
        <v>130807507.34207942</v>
      </c>
      <c r="Q49" s="80">
        <f t="shared" ca="1" si="16"/>
        <v>2997471.7996702958</v>
      </c>
      <c r="R49" s="58">
        <f t="shared" ca="1" si="5"/>
        <v>-1.8328397253955866E-4</v>
      </c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</row>
    <row r="50" spans="1:35">
      <c r="A50" s="87">
        <v>11096</v>
      </c>
      <c r="B50" s="87">
        <v>-2.2126399999251589E-2</v>
      </c>
      <c r="C50" s="87">
        <v>1</v>
      </c>
      <c r="D50" s="88">
        <f t="shared" si="6"/>
        <v>1.1095999999999999</v>
      </c>
      <c r="E50" s="88">
        <f t="shared" si="6"/>
        <v>-2.2126399999251589E-2</v>
      </c>
      <c r="F50" s="80">
        <f t="shared" si="7"/>
        <v>1.1095999999999999</v>
      </c>
      <c r="G50" s="80">
        <f t="shared" si="7"/>
        <v>-2.2126399999251589E-2</v>
      </c>
      <c r="H50" s="80">
        <f t="shared" si="8"/>
        <v>1.2312121599999999</v>
      </c>
      <c r="I50" s="80">
        <f t="shared" si="9"/>
        <v>1.3661530127359998</v>
      </c>
      <c r="J50" s="80">
        <f t="shared" si="10"/>
        <v>1.5158833829318652</v>
      </c>
      <c r="K50" s="80">
        <f t="shared" si="11"/>
        <v>-2.4551453439169563E-2</v>
      </c>
      <c r="L50" s="80">
        <f t="shared" si="12"/>
        <v>-2.7242292736102545E-2</v>
      </c>
      <c r="M50" s="80">
        <f t="shared" ca="1" si="4"/>
        <v>-2.340227883851087E-2</v>
      </c>
      <c r="N50" s="80">
        <f t="shared" ca="1" si="13"/>
        <v>1.6278668124696107E-6</v>
      </c>
      <c r="O50" s="45">
        <f t="shared" ca="1" si="14"/>
        <v>121353904.30177058</v>
      </c>
      <c r="P50" s="80">
        <f t="shared" ca="1" si="15"/>
        <v>8639919.1383567639</v>
      </c>
      <c r="Q50" s="80">
        <f t="shared" ca="1" si="16"/>
        <v>97364.459501776655</v>
      </c>
      <c r="R50" s="58">
        <f t="shared" ca="1" si="5"/>
        <v>1.2758788392592812E-3</v>
      </c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</row>
    <row r="51" spans="1:35">
      <c r="A51" s="87">
        <v>11096</v>
      </c>
      <c r="B51" s="87">
        <v>-2.2106399999756832E-2</v>
      </c>
      <c r="C51" s="87">
        <v>1</v>
      </c>
      <c r="D51" s="88">
        <f t="shared" si="6"/>
        <v>1.1095999999999999</v>
      </c>
      <c r="E51" s="88">
        <f t="shared" si="6"/>
        <v>-2.2106399999756832E-2</v>
      </c>
      <c r="F51" s="80">
        <f t="shared" si="7"/>
        <v>1.1095999999999999</v>
      </c>
      <c r="G51" s="80">
        <f t="shared" si="7"/>
        <v>-2.2106399999756832E-2</v>
      </c>
      <c r="H51" s="80">
        <f t="shared" si="8"/>
        <v>1.2312121599999999</v>
      </c>
      <c r="I51" s="80">
        <f t="shared" si="9"/>
        <v>1.3661530127359998</v>
      </c>
      <c r="J51" s="80">
        <f t="shared" si="10"/>
        <v>1.5158833829318652</v>
      </c>
      <c r="K51" s="80">
        <f t="shared" si="11"/>
        <v>-2.4529261439730179E-2</v>
      </c>
      <c r="L51" s="80">
        <f t="shared" si="12"/>
        <v>-2.7217668493524604E-2</v>
      </c>
      <c r="M51" s="80">
        <f t="shared" ca="1" si="4"/>
        <v>-2.340227883851087E-2</v>
      </c>
      <c r="N51" s="80">
        <f t="shared" ca="1" si="13"/>
        <v>1.679301964730516E-6</v>
      </c>
      <c r="O51" s="45">
        <f t="shared" ca="1" si="14"/>
        <v>121353904.30177058</v>
      </c>
      <c r="P51" s="80">
        <f t="shared" ca="1" si="15"/>
        <v>8639919.1383567639</v>
      </c>
      <c r="Q51" s="80">
        <f t="shared" ca="1" si="16"/>
        <v>97364.459501776655</v>
      </c>
      <c r="R51" s="58">
        <f t="shared" ca="1" si="5"/>
        <v>1.2958788387540388E-3</v>
      </c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</row>
    <row r="52" spans="1:35">
      <c r="A52" s="87">
        <v>11096</v>
      </c>
      <c r="B52" s="87">
        <v>-2.0946399999957066E-2</v>
      </c>
      <c r="C52" s="87">
        <v>1</v>
      </c>
      <c r="D52" s="88">
        <f t="shared" si="6"/>
        <v>1.1095999999999999</v>
      </c>
      <c r="E52" s="88">
        <f t="shared" si="6"/>
        <v>-2.0946399999957066E-2</v>
      </c>
      <c r="F52" s="80">
        <f t="shared" si="7"/>
        <v>1.1095999999999999</v>
      </c>
      <c r="G52" s="80">
        <f t="shared" si="7"/>
        <v>-2.0946399999957066E-2</v>
      </c>
      <c r="H52" s="80">
        <f t="shared" si="8"/>
        <v>1.2312121599999999</v>
      </c>
      <c r="I52" s="80">
        <f t="shared" si="9"/>
        <v>1.3661530127359998</v>
      </c>
      <c r="J52" s="80">
        <f t="shared" si="10"/>
        <v>1.5158833829318652</v>
      </c>
      <c r="K52" s="80">
        <f t="shared" si="11"/>
        <v>-2.3242125439952358E-2</v>
      </c>
      <c r="L52" s="80">
        <f t="shared" si="12"/>
        <v>-2.5789462388171133E-2</v>
      </c>
      <c r="M52" s="80">
        <f t="shared" ca="1" si="4"/>
        <v>-2.340227883851087E-2</v>
      </c>
      <c r="N52" s="80">
        <f t="shared" ca="1" si="13"/>
        <v>6.0313408696563829E-6</v>
      </c>
      <c r="O52" s="45">
        <f t="shared" ca="1" si="14"/>
        <v>121353904.30177058</v>
      </c>
      <c r="P52" s="80">
        <f t="shared" ca="1" si="15"/>
        <v>8639919.1383567639</v>
      </c>
      <c r="Q52" s="80">
        <f t="shared" ca="1" si="16"/>
        <v>97364.459501776655</v>
      </c>
      <c r="R52" s="58">
        <f t="shared" ca="1" si="5"/>
        <v>2.4558788385538044E-3</v>
      </c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</row>
    <row r="53" spans="1:35">
      <c r="A53" s="87">
        <v>11096</v>
      </c>
      <c r="B53" s="87">
        <v>-2.0906400000967551E-2</v>
      </c>
      <c r="C53" s="87">
        <v>1</v>
      </c>
      <c r="D53" s="88">
        <f t="shared" si="6"/>
        <v>1.1095999999999999</v>
      </c>
      <c r="E53" s="88">
        <f t="shared" si="6"/>
        <v>-2.0906400000967551E-2</v>
      </c>
      <c r="F53" s="80">
        <f t="shared" si="7"/>
        <v>1.1095999999999999</v>
      </c>
      <c r="G53" s="80">
        <f t="shared" si="7"/>
        <v>-2.0906400000967551E-2</v>
      </c>
      <c r="H53" s="80">
        <f t="shared" si="8"/>
        <v>1.2312121599999999</v>
      </c>
      <c r="I53" s="80">
        <f t="shared" si="9"/>
        <v>1.3661530127359998</v>
      </c>
      <c r="J53" s="80">
        <f t="shared" si="10"/>
        <v>1.5158833829318652</v>
      </c>
      <c r="K53" s="80">
        <f t="shared" si="11"/>
        <v>-2.3197741441073592E-2</v>
      </c>
      <c r="L53" s="80">
        <f t="shared" si="12"/>
        <v>-2.5740213903015254E-2</v>
      </c>
      <c r="M53" s="80">
        <f t="shared" ca="1" si="4"/>
        <v>-2.340227883851087E-2</v>
      </c>
      <c r="N53" s="80">
        <f t="shared" ca="1" si="13"/>
        <v>6.2294111716965914E-6</v>
      </c>
      <c r="O53" s="45">
        <f t="shared" ca="1" si="14"/>
        <v>121353904.30177058</v>
      </c>
      <c r="P53" s="80">
        <f t="shared" ca="1" si="15"/>
        <v>8639919.1383567639</v>
      </c>
      <c r="Q53" s="80">
        <f t="shared" ca="1" si="16"/>
        <v>97364.459501776655</v>
      </c>
      <c r="R53" s="58">
        <f t="shared" ca="1" si="5"/>
        <v>2.4958788375433194E-3</v>
      </c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</row>
    <row r="54" spans="1:35">
      <c r="A54" s="87">
        <v>11100</v>
      </c>
      <c r="B54" s="87">
        <v>-2.1689999994123355E-2</v>
      </c>
      <c r="C54" s="87">
        <v>1</v>
      </c>
      <c r="D54" s="88">
        <f t="shared" si="6"/>
        <v>1.1100000000000001</v>
      </c>
      <c r="E54" s="88">
        <f t="shared" si="6"/>
        <v>-2.1689999994123355E-2</v>
      </c>
      <c r="F54" s="80">
        <f t="shared" si="7"/>
        <v>1.1100000000000001</v>
      </c>
      <c r="G54" s="80">
        <f t="shared" si="7"/>
        <v>-2.1689999994123355E-2</v>
      </c>
      <c r="H54" s="80">
        <f t="shared" si="8"/>
        <v>1.2321000000000002</v>
      </c>
      <c r="I54" s="80">
        <f t="shared" si="9"/>
        <v>1.3676310000000003</v>
      </c>
      <c r="J54" s="80">
        <f t="shared" si="10"/>
        <v>1.5180704100000004</v>
      </c>
      <c r="K54" s="80">
        <f t="shared" si="11"/>
        <v>-2.4075899993476927E-2</v>
      </c>
      <c r="L54" s="80">
        <f t="shared" si="12"/>
        <v>-2.6724248992759391E-2</v>
      </c>
      <c r="M54" s="80">
        <f t="shared" ca="1" si="4"/>
        <v>-2.3418376069289013E-2</v>
      </c>
      <c r="N54" s="80">
        <f t="shared" ca="1" si="13"/>
        <v>2.9872838572050463E-6</v>
      </c>
      <c r="O54" s="45">
        <f t="shared" ca="1" si="14"/>
        <v>120687478.54962604</v>
      </c>
      <c r="P54" s="80">
        <f t="shared" ca="1" si="15"/>
        <v>8432991.5882204045</v>
      </c>
      <c r="Q54" s="80">
        <f t="shared" ca="1" si="16"/>
        <v>102736.97448442822</v>
      </c>
      <c r="R54" s="58">
        <f t="shared" ca="1" si="5"/>
        <v>1.7283760751656586E-3</v>
      </c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</row>
    <row r="55" spans="1:35">
      <c r="A55" s="87">
        <v>11100</v>
      </c>
      <c r="B55" s="87">
        <v>-2.1139999997103587E-2</v>
      </c>
      <c r="C55" s="87">
        <v>1</v>
      </c>
      <c r="D55" s="88">
        <f t="shared" si="6"/>
        <v>1.1100000000000001</v>
      </c>
      <c r="E55" s="88">
        <f t="shared" si="6"/>
        <v>-2.1139999997103587E-2</v>
      </c>
      <c r="F55" s="80">
        <f t="shared" si="7"/>
        <v>1.1100000000000001</v>
      </c>
      <c r="G55" s="80">
        <f t="shared" si="7"/>
        <v>-2.1139999997103587E-2</v>
      </c>
      <c r="H55" s="80">
        <f t="shared" si="8"/>
        <v>1.2321000000000002</v>
      </c>
      <c r="I55" s="80">
        <f t="shared" si="9"/>
        <v>1.3676310000000003</v>
      </c>
      <c r="J55" s="80">
        <f t="shared" si="10"/>
        <v>1.5180704100000004</v>
      </c>
      <c r="K55" s="80">
        <f t="shared" si="11"/>
        <v>-2.3465399996784982E-2</v>
      </c>
      <c r="L55" s="80">
        <f t="shared" si="12"/>
        <v>-2.6046593996431333E-2</v>
      </c>
      <c r="M55" s="80">
        <f t="shared" ca="1" si="4"/>
        <v>-2.3418376069289013E-2</v>
      </c>
      <c r="N55" s="80">
        <f t="shared" ca="1" si="13"/>
        <v>5.1909975263070914E-6</v>
      </c>
      <c r="O55" s="45">
        <f t="shared" ca="1" si="14"/>
        <v>120687478.54962604</v>
      </c>
      <c r="P55" s="80">
        <f t="shared" ca="1" si="15"/>
        <v>8432991.5882204045</v>
      </c>
      <c r="Q55" s="80">
        <f t="shared" ca="1" si="16"/>
        <v>102736.97448442822</v>
      </c>
      <c r="R55" s="58">
        <f t="shared" ca="1" si="5"/>
        <v>2.2783760721854264E-3</v>
      </c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</row>
    <row r="56" spans="1:35">
      <c r="A56" s="87">
        <v>11100</v>
      </c>
      <c r="B56" s="87">
        <v>-2.1089999994728714E-2</v>
      </c>
      <c r="C56" s="87">
        <v>1</v>
      </c>
      <c r="D56" s="88">
        <f t="shared" si="6"/>
        <v>1.1100000000000001</v>
      </c>
      <c r="E56" s="88">
        <f t="shared" si="6"/>
        <v>-2.1089999994728714E-2</v>
      </c>
      <c r="F56" s="80">
        <f t="shared" si="7"/>
        <v>1.1100000000000001</v>
      </c>
      <c r="G56" s="80">
        <f t="shared" si="7"/>
        <v>-2.1089999994728714E-2</v>
      </c>
      <c r="H56" s="80">
        <f t="shared" si="8"/>
        <v>1.2321000000000002</v>
      </c>
      <c r="I56" s="80">
        <f t="shared" si="9"/>
        <v>1.3676310000000003</v>
      </c>
      <c r="J56" s="80">
        <f t="shared" si="10"/>
        <v>1.5180704100000004</v>
      </c>
      <c r="K56" s="80">
        <f t="shared" si="11"/>
        <v>-2.3409899994148876E-2</v>
      </c>
      <c r="L56" s="80">
        <f t="shared" si="12"/>
        <v>-2.5984988993505254E-2</v>
      </c>
      <c r="M56" s="80">
        <f t="shared" ca="1" si="4"/>
        <v>-2.3418376069289013E-2</v>
      </c>
      <c r="N56" s="80">
        <f t="shared" ca="1" si="13"/>
        <v>5.4213351445848268E-6</v>
      </c>
      <c r="O56" s="45">
        <f t="shared" ca="1" si="14"/>
        <v>120687478.54962604</v>
      </c>
      <c r="P56" s="80">
        <f t="shared" ca="1" si="15"/>
        <v>8432991.5882204045</v>
      </c>
      <c r="Q56" s="80">
        <f t="shared" ca="1" si="16"/>
        <v>102736.97448442822</v>
      </c>
      <c r="R56" s="58">
        <f t="shared" ca="1" si="5"/>
        <v>2.328376074560299E-3</v>
      </c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</row>
    <row r="57" spans="1:35">
      <c r="A57" s="87">
        <v>11199.5</v>
      </c>
      <c r="B57" s="87">
        <v>-2.2602049997658469E-2</v>
      </c>
      <c r="C57" s="87">
        <v>1</v>
      </c>
      <c r="D57" s="88">
        <f t="shared" si="6"/>
        <v>1.11995</v>
      </c>
      <c r="E57" s="88">
        <f t="shared" si="6"/>
        <v>-2.2602049997658469E-2</v>
      </c>
      <c r="F57" s="80">
        <f t="shared" si="7"/>
        <v>1.11995</v>
      </c>
      <c r="G57" s="80">
        <f t="shared" si="7"/>
        <v>-2.2602049997658469E-2</v>
      </c>
      <c r="H57" s="80">
        <f t="shared" si="8"/>
        <v>1.2542880025000001</v>
      </c>
      <c r="I57" s="80">
        <f t="shared" si="9"/>
        <v>1.404739848399875</v>
      </c>
      <c r="J57" s="80">
        <f t="shared" si="10"/>
        <v>1.5732383932154399</v>
      </c>
      <c r="K57" s="80">
        <f t="shared" si="11"/>
        <v>-2.5313165894877601E-2</v>
      </c>
      <c r="L57" s="80">
        <f t="shared" si="12"/>
        <v>-2.8349480143968171E-2</v>
      </c>
      <c r="M57" s="80">
        <f t="shared" ca="1" si="4"/>
        <v>-2.3819364851302753E-2</v>
      </c>
      <c r="N57" s="80">
        <f t="shared" ca="1" si="13"/>
        <v>1.4818554529030054E-6</v>
      </c>
      <c r="O57" s="45">
        <f t="shared" ca="1" si="14"/>
        <v>104781411.91060443</v>
      </c>
      <c r="P57" s="80">
        <f t="shared" ca="1" si="15"/>
        <v>4113012.0324454331</v>
      </c>
      <c r="Q57" s="80">
        <f t="shared" ca="1" si="16"/>
        <v>281469.87114791718</v>
      </c>
      <c r="R57" s="58">
        <f t="shared" ca="1" si="5"/>
        <v>1.2173148536442843E-3</v>
      </c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spans="1:35">
      <c r="A58" s="87">
        <v>11199.5</v>
      </c>
      <c r="B58" s="87">
        <v>-2.2582049998163711E-2</v>
      </c>
      <c r="C58" s="87">
        <v>1</v>
      </c>
      <c r="D58" s="88">
        <f t="shared" si="6"/>
        <v>1.11995</v>
      </c>
      <c r="E58" s="88">
        <f t="shared" si="6"/>
        <v>-2.2582049998163711E-2</v>
      </c>
      <c r="F58" s="80">
        <f t="shared" si="7"/>
        <v>1.11995</v>
      </c>
      <c r="G58" s="80">
        <f t="shared" si="7"/>
        <v>-2.2582049998163711E-2</v>
      </c>
      <c r="H58" s="80">
        <f t="shared" si="8"/>
        <v>1.2542880025000001</v>
      </c>
      <c r="I58" s="80">
        <f t="shared" si="9"/>
        <v>1.404739848399875</v>
      </c>
      <c r="J58" s="80">
        <f t="shared" si="10"/>
        <v>1.5732383932154399</v>
      </c>
      <c r="K58" s="80">
        <f t="shared" si="11"/>
        <v>-2.5290766895443448E-2</v>
      </c>
      <c r="L58" s="80">
        <f t="shared" si="12"/>
        <v>-2.832439438455189E-2</v>
      </c>
      <c r="M58" s="80">
        <f t="shared" ca="1" si="4"/>
        <v>-2.3819364851302753E-2</v>
      </c>
      <c r="N58" s="80">
        <f t="shared" ca="1" si="13"/>
        <v>1.5309480457984886E-6</v>
      </c>
      <c r="O58" s="45">
        <f t="shared" ca="1" si="14"/>
        <v>104781411.91060443</v>
      </c>
      <c r="P58" s="80">
        <f t="shared" ca="1" si="15"/>
        <v>4113012.0324454331</v>
      </c>
      <c r="Q58" s="80">
        <f t="shared" ca="1" si="16"/>
        <v>281469.87114791718</v>
      </c>
      <c r="R58" s="58">
        <f t="shared" ca="1" si="5"/>
        <v>1.2373148531390418E-3</v>
      </c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spans="1:35">
      <c r="A59" s="87">
        <v>11199.5</v>
      </c>
      <c r="B59" s="87">
        <v>-2.2282049998466391E-2</v>
      </c>
      <c r="C59" s="87">
        <v>1</v>
      </c>
      <c r="D59" s="88">
        <f t="shared" si="6"/>
        <v>1.11995</v>
      </c>
      <c r="E59" s="88">
        <f t="shared" si="6"/>
        <v>-2.2282049998466391E-2</v>
      </c>
      <c r="F59" s="80">
        <f t="shared" si="7"/>
        <v>1.11995</v>
      </c>
      <c r="G59" s="80">
        <f t="shared" si="7"/>
        <v>-2.2282049998466391E-2</v>
      </c>
      <c r="H59" s="80">
        <f t="shared" si="8"/>
        <v>1.2542880025000001</v>
      </c>
      <c r="I59" s="80">
        <f t="shared" si="9"/>
        <v>1.404739848399875</v>
      </c>
      <c r="J59" s="80">
        <f t="shared" si="10"/>
        <v>1.5732383932154399</v>
      </c>
      <c r="K59" s="80">
        <f t="shared" si="11"/>
        <v>-2.4954781895782433E-2</v>
      </c>
      <c r="L59" s="80">
        <f t="shared" si="12"/>
        <v>-2.7948107984181535E-2</v>
      </c>
      <c r="M59" s="80">
        <f t="shared" ca="1" si="4"/>
        <v>-2.3819364851302753E-2</v>
      </c>
      <c r="N59" s="80">
        <f t="shared" ca="1" si="13"/>
        <v>2.3633369567512853E-6</v>
      </c>
      <c r="O59" s="45">
        <f t="shared" ca="1" si="14"/>
        <v>104781411.91060443</v>
      </c>
      <c r="P59" s="80">
        <f t="shared" ca="1" si="15"/>
        <v>4113012.0324454331</v>
      </c>
      <c r="Q59" s="80">
        <f t="shared" ca="1" si="16"/>
        <v>281469.87114791718</v>
      </c>
      <c r="R59" s="58">
        <f t="shared" ca="1" si="5"/>
        <v>1.537314852836362E-3</v>
      </c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</row>
    <row r="60" spans="1:35">
      <c r="A60" s="87">
        <v>11199.5</v>
      </c>
      <c r="B60" s="87">
        <v>-2.2252049995586276E-2</v>
      </c>
      <c r="C60" s="87">
        <v>1</v>
      </c>
      <c r="D60" s="88">
        <f t="shared" si="6"/>
        <v>1.11995</v>
      </c>
      <c r="E60" s="88">
        <f t="shared" si="6"/>
        <v>-2.2252049995586276E-2</v>
      </c>
      <c r="F60" s="80">
        <f t="shared" si="7"/>
        <v>1.11995</v>
      </c>
      <c r="G60" s="80">
        <f t="shared" si="7"/>
        <v>-2.2252049995586276E-2</v>
      </c>
      <c r="H60" s="80">
        <f t="shared" si="8"/>
        <v>1.2542880025000001</v>
      </c>
      <c r="I60" s="80">
        <f t="shared" si="9"/>
        <v>1.404739848399875</v>
      </c>
      <c r="J60" s="80">
        <f t="shared" si="10"/>
        <v>1.5732383932154399</v>
      </c>
      <c r="K60" s="80">
        <f t="shared" si="11"/>
        <v>-2.4921183392556851E-2</v>
      </c>
      <c r="L60" s="80">
        <f t="shared" si="12"/>
        <v>-2.7910479340494045E-2</v>
      </c>
      <c r="M60" s="80">
        <f t="shared" ca="1" si="4"/>
        <v>-2.3819364851302753E-2</v>
      </c>
      <c r="N60" s="80">
        <f t="shared" ca="1" si="13"/>
        <v>2.4564758569495614E-6</v>
      </c>
      <c r="O60" s="45">
        <f t="shared" ca="1" si="14"/>
        <v>104781411.91060443</v>
      </c>
      <c r="P60" s="80">
        <f t="shared" ca="1" si="15"/>
        <v>4113012.0324454331</v>
      </c>
      <c r="Q60" s="80">
        <f t="shared" ca="1" si="16"/>
        <v>281469.87114791718</v>
      </c>
      <c r="R60" s="58">
        <f t="shared" ca="1" si="5"/>
        <v>1.5673148557164771E-3</v>
      </c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</row>
    <row r="61" spans="1:35">
      <c r="A61" s="87">
        <v>11203.5</v>
      </c>
      <c r="B61" s="87">
        <v>-2.0915649991366081E-2</v>
      </c>
      <c r="C61" s="87">
        <v>1</v>
      </c>
      <c r="D61" s="88">
        <f t="shared" si="6"/>
        <v>1.12035</v>
      </c>
      <c r="E61" s="88">
        <f t="shared" si="6"/>
        <v>-2.0915649991366081E-2</v>
      </c>
      <c r="F61" s="80">
        <f t="shared" si="7"/>
        <v>1.12035</v>
      </c>
      <c r="G61" s="80">
        <f t="shared" si="7"/>
        <v>-2.0915649991366081E-2</v>
      </c>
      <c r="H61" s="80">
        <f t="shared" si="8"/>
        <v>1.2551841225</v>
      </c>
      <c r="I61" s="80">
        <f t="shared" si="9"/>
        <v>1.406245531642875</v>
      </c>
      <c r="J61" s="80">
        <f t="shared" si="10"/>
        <v>1.5754871813760949</v>
      </c>
      <c r="K61" s="80">
        <f t="shared" si="11"/>
        <v>-2.3432848467826988E-2</v>
      </c>
      <c r="L61" s="80">
        <f t="shared" si="12"/>
        <v>-2.6252991780929966E-2</v>
      </c>
      <c r="M61" s="80">
        <f t="shared" ca="1" si="4"/>
        <v>-2.383550792460612E-2</v>
      </c>
      <c r="N61" s="80">
        <f t="shared" ca="1" si="13"/>
        <v>8.52557035030479E-6</v>
      </c>
      <c r="O61" s="45">
        <f t="shared" ca="1" si="14"/>
        <v>104168701.04147552</v>
      </c>
      <c r="P61" s="80">
        <f t="shared" ca="1" si="15"/>
        <v>3972225.4278621683</v>
      </c>
      <c r="Q61" s="80">
        <f t="shared" ca="1" si="16"/>
        <v>290444.85984737409</v>
      </c>
      <c r="R61" s="58">
        <f t="shared" ca="1" si="5"/>
        <v>2.9198579332400387E-3</v>
      </c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</row>
    <row r="62" spans="1:35">
      <c r="A62" s="87">
        <v>11203.5</v>
      </c>
      <c r="B62" s="87">
        <v>-2.0865649996267166E-2</v>
      </c>
      <c r="C62" s="87">
        <v>1</v>
      </c>
      <c r="D62" s="88">
        <f t="shared" si="6"/>
        <v>1.12035</v>
      </c>
      <c r="E62" s="88">
        <f t="shared" si="6"/>
        <v>-2.0865649996267166E-2</v>
      </c>
      <c r="F62" s="80">
        <f t="shared" si="7"/>
        <v>1.12035</v>
      </c>
      <c r="G62" s="80">
        <f t="shared" si="7"/>
        <v>-2.0865649996267166E-2</v>
      </c>
      <c r="H62" s="80">
        <f t="shared" si="8"/>
        <v>1.2551841225</v>
      </c>
      <c r="I62" s="80">
        <f t="shared" si="9"/>
        <v>1.406245531642875</v>
      </c>
      <c r="J62" s="80">
        <f t="shared" si="10"/>
        <v>1.5754871813760949</v>
      </c>
      <c r="K62" s="80">
        <f t="shared" si="11"/>
        <v>-2.3376830973317917E-2</v>
      </c>
      <c r="L62" s="80">
        <f t="shared" si="12"/>
        <v>-2.6190232580956728E-2</v>
      </c>
      <c r="M62" s="80">
        <f t="shared" ca="1" si="4"/>
        <v>-2.383550792460612E-2</v>
      </c>
      <c r="N62" s="80">
        <f t="shared" ca="1" si="13"/>
        <v>8.8200561145177416E-6</v>
      </c>
      <c r="O62" s="45">
        <f t="shared" ca="1" si="14"/>
        <v>104168701.04147552</v>
      </c>
      <c r="P62" s="80">
        <f t="shared" ca="1" si="15"/>
        <v>3972225.4278621683</v>
      </c>
      <c r="Q62" s="80">
        <f t="shared" ca="1" si="16"/>
        <v>290444.85984737409</v>
      </c>
      <c r="R62" s="58">
        <f t="shared" ca="1" si="5"/>
        <v>2.9698579283389537E-3</v>
      </c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</row>
    <row r="63" spans="1:35">
      <c r="A63" s="87">
        <v>11203.5</v>
      </c>
      <c r="B63" s="87">
        <v>-1.9765649994951673E-2</v>
      </c>
      <c r="C63" s="87">
        <v>1</v>
      </c>
      <c r="D63" s="88">
        <f t="shared" si="6"/>
        <v>1.12035</v>
      </c>
      <c r="E63" s="88">
        <f t="shared" si="6"/>
        <v>-1.9765649994951673E-2</v>
      </c>
      <c r="F63" s="80">
        <f t="shared" si="7"/>
        <v>1.12035</v>
      </c>
      <c r="G63" s="80">
        <f t="shared" si="7"/>
        <v>-1.9765649994951673E-2</v>
      </c>
      <c r="H63" s="80">
        <f t="shared" si="8"/>
        <v>1.2551841225</v>
      </c>
      <c r="I63" s="80">
        <f t="shared" si="9"/>
        <v>1.406245531642875</v>
      </c>
      <c r="J63" s="80">
        <f t="shared" si="10"/>
        <v>1.5754871813760949</v>
      </c>
      <c r="K63" s="80">
        <f t="shared" si="11"/>
        <v>-2.2144445971844107E-2</v>
      </c>
      <c r="L63" s="80">
        <f t="shared" si="12"/>
        <v>-2.4809530044555543E-2</v>
      </c>
      <c r="M63" s="80">
        <f t="shared" ca="1" si="4"/>
        <v>-2.383550792460612E-2</v>
      </c>
      <c r="N63" s="80">
        <f t="shared" ca="1" si="13"/>
        <v>1.656374356757118E-5</v>
      </c>
      <c r="O63" s="45">
        <f t="shared" ca="1" si="14"/>
        <v>104168701.04147552</v>
      </c>
      <c r="P63" s="80">
        <f t="shared" ca="1" si="15"/>
        <v>3972225.4278621683</v>
      </c>
      <c r="Q63" s="80">
        <f t="shared" ca="1" si="16"/>
        <v>290444.85984737409</v>
      </c>
      <c r="R63" s="58">
        <f t="shared" ca="1" si="5"/>
        <v>4.0698579296544468E-3</v>
      </c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spans="1:35">
      <c r="A64" s="87">
        <v>11203.5</v>
      </c>
      <c r="B64" s="87">
        <v>-1.9735649999347515E-2</v>
      </c>
      <c r="C64" s="87">
        <v>1</v>
      </c>
      <c r="D64" s="88">
        <f t="shared" si="6"/>
        <v>1.12035</v>
      </c>
      <c r="E64" s="88">
        <f t="shared" si="6"/>
        <v>-1.9735649999347515E-2</v>
      </c>
      <c r="F64" s="80">
        <f t="shared" si="7"/>
        <v>1.12035</v>
      </c>
      <c r="G64" s="80">
        <f t="shared" si="7"/>
        <v>-1.9735649999347515E-2</v>
      </c>
      <c r="H64" s="80">
        <f t="shared" si="8"/>
        <v>1.2551841225</v>
      </c>
      <c r="I64" s="80">
        <f t="shared" si="9"/>
        <v>1.406245531642875</v>
      </c>
      <c r="J64" s="80">
        <f t="shared" si="10"/>
        <v>1.5754871813760949</v>
      </c>
      <c r="K64" s="80">
        <f t="shared" si="11"/>
        <v>-2.2110835476768988E-2</v>
      </c>
      <c r="L64" s="80">
        <f t="shared" si="12"/>
        <v>-2.4771874526398133E-2</v>
      </c>
      <c r="M64" s="80">
        <f t="shared" ca="1" si="4"/>
        <v>-2.383550792460612E-2</v>
      </c>
      <c r="N64" s="80">
        <f t="shared" ca="1" si="13"/>
        <v>1.6808835007305788E-5</v>
      </c>
      <c r="O64" s="45">
        <f t="shared" ca="1" si="14"/>
        <v>104168701.04147552</v>
      </c>
      <c r="P64" s="80">
        <f t="shared" ca="1" si="15"/>
        <v>3972225.4278621683</v>
      </c>
      <c r="Q64" s="80">
        <f t="shared" ca="1" si="16"/>
        <v>290444.85984737409</v>
      </c>
      <c r="R64" s="58">
        <f t="shared" ca="1" si="5"/>
        <v>4.0998579252586043E-3</v>
      </c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</row>
    <row r="65" spans="1:35">
      <c r="A65" s="87">
        <v>11204</v>
      </c>
      <c r="B65" s="87">
        <v>-2.3213599997689016E-2</v>
      </c>
      <c r="C65" s="87">
        <v>1</v>
      </c>
      <c r="D65" s="88">
        <f t="shared" si="6"/>
        <v>1.1204000000000001</v>
      </c>
      <c r="E65" s="88">
        <f t="shared" si="6"/>
        <v>-2.3213599997689016E-2</v>
      </c>
      <c r="F65" s="80">
        <f t="shared" si="7"/>
        <v>1.1204000000000001</v>
      </c>
      <c r="G65" s="80">
        <f t="shared" si="7"/>
        <v>-2.3213599997689016E-2</v>
      </c>
      <c r="H65" s="80">
        <f t="shared" si="8"/>
        <v>1.2552961600000001</v>
      </c>
      <c r="I65" s="80">
        <f t="shared" si="9"/>
        <v>1.4064338176640001</v>
      </c>
      <c r="J65" s="80">
        <f t="shared" si="10"/>
        <v>1.5757684493107458</v>
      </c>
      <c r="K65" s="80">
        <f t="shared" si="11"/>
        <v>-2.6008517437410776E-2</v>
      </c>
      <c r="L65" s="80">
        <f t="shared" si="12"/>
        <v>-2.9139942936875034E-2</v>
      </c>
      <c r="M65" s="80">
        <f t="shared" ca="1" si="4"/>
        <v>-2.3837525933341128E-2</v>
      </c>
      <c r="N65" s="80">
        <f t="shared" ca="1" si="13"/>
        <v>3.8928357317936367E-7</v>
      </c>
      <c r="O65" s="45">
        <f t="shared" ca="1" si="14"/>
        <v>104092256.10213152</v>
      </c>
      <c r="P65" s="80">
        <f t="shared" ca="1" si="15"/>
        <v>3954803.8155067749</v>
      </c>
      <c r="Q65" s="80">
        <f t="shared" ca="1" si="16"/>
        <v>291576.33986920031</v>
      </c>
      <c r="R65" s="58">
        <f t="shared" ca="1" si="5"/>
        <v>6.2392593565211221E-4</v>
      </c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</row>
    <row r="66" spans="1:35">
      <c r="A66" s="87">
        <v>11204</v>
      </c>
      <c r="B66" s="87">
        <v>-2.3163599995314144E-2</v>
      </c>
      <c r="C66" s="87">
        <v>1</v>
      </c>
      <c r="D66" s="88">
        <f t="shared" si="6"/>
        <v>1.1204000000000001</v>
      </c>
      <c r="E66" s="88">
        <f t="shared" si="6"/>
        <v>-2.3163599995314144E-2</v>
      </c>
      <c r="F66" s="80">
        <f t="shared" si="7"/>
        <v>1.1204000000000001</v>
      </c>
      <c r="G66" s="80">
        <f t="shared" si="7"/>
        <v>-2.3163599995314144E-2</v>
      </c>
      <c r="H66" s="80">
        <f t="shared" si="8"/>
        <v>1.2552961600000001</v>
      </c>
      <c r="I66" s="80">
        <f t="shared" si="9"/>
        <v>1.4064338176640001</v>
      </c>
      <c r="J66" s="80">
        <f t="shared" si="10"/>
        <v>1.5757684493107458</v>
      </c>
      <c r="K66" s="80">
        <f t="shared" si="11"/>
        <v>-2.5952497434749967E-2</v>
      </c>
      <c r="L66" s="80">
        <f t="shared" si="12"/>
        <v>-2.9077178125893863E-2</v>
      </c>
      <c r="M66" s="80">
        <f t="shared" ca="1" si="4"/>
        <v>-2.3837525933341128E-2</v>
      </c>
      <c r="N66" s="80">
        <f t="shared" ca="1" si="13"/>
        <v>4.5417616994555133E-7</v>
      </c>
      <c r="O66" s="45">
        <f t="shared" ca="1" si="14"/>
        <v>104092256.10213152</v>
      </c>
      <c r="P66" s="80">
        <f t="shared" ca="1" si="15"/>
        <v>3954803.8155067749</v>
      </c>
      <c r="Q66" s="80">
        <f t="shared" ca="1" si="16"/>
        <v>291576.33986920031</v>
      </c>
      <c r="R66" s="58">
        <f t="shared" ca="1" si="5"/>
        <v>6.7392593802698478E-4</v>
      </c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</row>
    <row r="67" spans="1:35">
      <c r="A67" s="87">
        <v>11204</v>
      </c>
      <c r="B67" s="87">
        <v>-2.3003599999356084E-2</v>
      </c>
      <c r="C67" s="87">
        <v>1</v>
      </c>
      <c r="D67" s="88">
        <f t="shared" si="6"/>
        <v>1.1204000000000001</v>
      </c>
      <c r="E67" s="88">
        <f t="shared" si="6"/>
        <v>-2.3003599999356084E-2</v>
      </c>
      <c r="F67" s="80">
        <f t="shared" si="7"/>
        <v>1.1204000000000001</v>
      </c>
      <c r="G67" s="80">
        <f t="shared" si="7"/>
        <v>-2.3003599999356084E-2</v>
      </c>
      <c r="H67" s="80">
        <f t="shared" si="8"/>
        <v>1.2552961600000001</v>
      </c>
      <c r="I67" s="80">
        <f t="shared" si="9"/>
        <v>1.4064338176640001</v>
      </c>
      <c r="J67" s="80">
        <f t="shared" si="10"/>
        <v>1.5757684493107458</v>
      </c>
      <c r="K67" s="80">
        <f t="shared" si="11"/>
        <v>-2.5773233439278558E-2</v>
      </c>
      <c r="L67" s="80">
        <f t="shared" si="12"/>
        <v>-2.8876330745367697E-2</v>
      </c>
      <c r="M67" s="80">
        <f t="shared" ca="1" si="4"/>
        <v>-2.3837525933341128E-2</v>
      </c>
      <c r="N67" s="80">
        <f t="shared" ca="1" si="13"/>
        <v>6.9543246337282935E-7</v>
      </c>
      <c r="O67" s="45">
        <f t="shared" ca="1" si="14"/>
        <v>104092256.10213152</v>
      </c>
      <c r="P67" s="80">
        <f t="shared" ca="1" si="15"/>
        <v>3954803.8155067749</v>
      </c>
      <c r="Q67" s="80">
        <f t="shared" ca="1" si="16"/>
        <v>291576.33986920031</v>
      </c>
      <c r="R67" s="58">
        <f t="shared" ca="1" si="5"/>
        <v>8.339259339850448E-4</v>
      </c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</row>
    <row r="68" spans="1:35">
      <c r="A68" s="87">
        <v>11204</v>
      </c>
      <c r="B68" s="87">
        <v>-2.2963600000366569E-2</v>
      </c>
      <c r="C68" s="87">
        <v>1</v>
      </c>
      <c r="D68" s="88">
        <f t="shared" si="6"/>
        <v>1.1204000000000001</v>
      </c>
      <c r="E68" s="88">
        <f t="shared" si="6"/>
        <v>-2.2963600000366569E-2</v>
      </c>
      <c r="F68" s="80">
        <f t="shared" si="7"/>
        <v>1.1204000000000001</v>
      </c>
      <c r="G68" s="80">
        <f t="shared" si="7"/>
        <v>-2.2963600000366569E-2</v>
      </c>
      <c r="H68" s="80">
        <f t="shared" si="8"/>
        <v>1.2552961600000001</v>
      </c>
      <c r="I68" s="80">
        <f t="shared" si="9"/>
        <v>1.4064338176640001</v>
      </c>
      <c r="J68" s="80">
        <f t="shared" si="10"/>
        <v>1.5757684493107458</v>
      </c>
      <c r="K68" s="80">
        <f t="shared" si="11"/>
        <v>-2.5728417440410704E-2</v>
      </c>
      <c r="L68" s="80">
        <f t="shared" si="12"/>
        <v>-2.8826118900236154E-2</v>
      </c>
      <c r="M68" s="80">
        <f t="shared" ca="1" si="4"/>
        <v>-2.3837525933341128E-2</v>
      </c>
      <c r="N68" s="80">
        <f t="shared" ca="1" si="13"/>
        <v>7.6374653632545476E-7</v>
      </c>
      <c r="O68" s="45">
        <f t="shared" ca="1" si="14"/>
        <v>104092256.10213152</v>
      </c>
      <c r="P68" s="80">
        <f t="shared" ca="1" si="15"/>
        <v>3954803.8155067749</v>
      </c>
      <c r="Q68" s="80">
        <f t="shared" ca="1" si="16"/>
        <v>291576.33986920031</v>
      </c>
      <c r="R68" s="58">
        <f t="shared" ca="1" si="5"/>
        <v>8.7392593297455981E-4</v>
      </c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</row>
    <row r="69" spans="1:35">
      <c r="A69" s="87">
        <v>11208</v>
      </c>
      <c r="B69" s="87">
        <v>-2.2647199992206879E-2</v>
      </c>
      <c r="C69" s="87">
        <v>1</v>
      </c>
      <c r="D69" s="88">
        <f t="shared" si="6"/>
        <v>1.1208</v>
      </c>
      <c r="E69" s="88">
        <f t="shared" si="6"/>
        <v>-2.2647199992206879E-2</v>
      </c>
      <c r="F69" s="80">
        <f t="shared" si="7"/>
        <v>1.1208</v>
      </c>
      <c r="G69" s="80">
        <f t="shared" si="7"/>
        <v>-2.2647199992206879E-2</v>
      </c>
      <c r="H69" s="80">
        <f t="shared" si="8"/>
        <v>1.2561926400000001</v>
      </c>
      <c r="I69" s="80">
        <f t="shared" si="9"/>
        <v>1.4079407109120001</v>
      </c>
      <c r="J69" s="80">
        <f t="shared" si="10"/>
        <v>1.5780199487901698</v>
      </c>
      <c r="K69" s="80">
        <f t="shared" si="11"/>
        <v>-2.5382981751265469E-2</v>
      </c>
      <c r="L69" s="80">
        <f t="shared" si="12"/>
        <v>-2.8449245946818337E-2</v>
      </c>
      <c r="M69" s="80">
        <f t="shared" ca="1" si="4"/>
        <v>-2.3853670999797766E-2</v>
      </c>
      <c r="N69" s="80">
        <f t="shared" ca="1" si="13"/>
        <v>1.4555722921573698E-6</v>
      </c>
      <c r="O69" s="45">
        <f t="shared" ca="1" si="14"/>
        <v>103481847.06347075</v>
      </c>
      <c r="P69" s="80">
        <f t="shared" ca="1" si="15"/>
        <v>3816843.3268131171</v>
      </c>
      <c r="Q69" s="80">
        <f t="shared" ca="1" si="16"/>
        <v>300704.95301076001</v>
      </c>
      <c r="R69" s="58">
        <f t="shared" ca="1" si="5"/>
        <v>1.2064710075908869E-3</v>
      </c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</row>
    <row r="70" spans="1:35">
      <c r="A70" s="87">
        <v>11770</v>
      </c>
      <c r="B70" s="87">
        <v>-2.4542999999539461E-2</v>
      </c>
      <c r="C70" s="87">
        <v>0.1</v>
      </c>
      <c r="D70" s="88">
        <f t="shared" si="6"/>
        <v>1.177</v>
      </c>
      <c r="E70" s="88">
        <f t="shared" si="6"/>
        <v>-2.4542999999539461E-2</v>
      </c>
      <c r="F70" s="80">
        <f t="shared" si="7"/>
        <v>0.11770000000000001</v>
      </c>
      <c r="G70" s="80">
        <f t="shared" si="7"/>
        <v>-2.4542999999539461E-3</v>
      </c>
      <c r="H70" s="80">
        <f t="shared" si="8"/>
        <v>0.13853290000000001</v>
      </c>
      <c r="I70" s="80">
        <f t="shared" si="9"/>
        <v>0.16305322330000002</v>
      </c>
      <c r="J70" s="80">
        <f t="shared" si="10"/>
        <v>0.19191364382410003</v>
      </c>
      <c r="K70" s="80">
        <f t="shared" si="11"/>
        <v>-2.8887110999457947E-3</v>
      </c>
      <c r="L70" s="80">
        <f t="shared" si="12"/>
        <v>-3.4000129646362003E-3</v>
      </c>
      <c r="M70" s="80">
        <f t="shared" ca="1" si="4"/>
        <v>-2.613966411779596E-2</v>
      </c>
      <c r="N70" s="80">
        <f t="shared" ca="1" si="13"/>
        <v>2.5493363065278051E-7</v>
      </c>
      <c r="O70" s="45">
        <f t="shared" ca="1" si="14"/>
        <v>370309.95642385975</v>
      </c>
      <c r="P70" s="80">
        <f t="shared" ca="1" si="15"/>
        <v>78913.477587861518</v>
      </c>
      <c r="Q70" s="80">
        <f t="shared" ca="1" si="16"/>
        <v>28490.633916339124</v>
      </c>
      <c r="R70" s="58">
        <f t="shared" ca="1" si="5"/>
        <v>1.5966641182564995E-3</v>
      </c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</row>
    <row r="71" spans="1:35">
      <c r="A71" s="87">
        <v>11781</v>
      </c>
      <c r="B71" s="87">
        <v>-2.3297899999306537E-2</v>
      </c>
      <c r="C71" s="87">
        <v>1</v>
      </c>
      <c r="D71" s="88">
        <f t="shared" si="6"/>
        <v>1.1780999999999999</v>
      </c>
      <c r="E71" s="88">
        <f t="shared" si="6"/>
        <v>-2.3297899999306537E-2</v>
      </c>
      <c r="F71" s="80">
        <f t="shared" si="7"/>
        <v>1.1780999999999999</v>
      </c>
      <c r="G71" s="80">
        <f t="shared" si="7"/>
        <v>-2.3297899999306537E-2</v>
      </c>
      <c r="H71" s="80">
        <f t="shared" si="8"/>
        <v>1.3879196099999997</v>
      </c>
      <c r="I71" s="80">
        <f t="shared" si="9"/>
        <v>1.6351080925409995</v>
      </c>
      <c r="J71" s="80">
        <f t="shared" si="10"/>
        <v>1.9263208438225514</v>
      </c>
      <c r="K71" s="80">
        <f t="shared" si="11"/>
        <v>-2.7447255989183031E-2</v>
      </c>
      <c r="L71" s="80">
        <f t="shared" si="12"/>
        <v>-3.2335612280856525E-2</v>
      </c>
      <c r="M71" s="80">
        <f t="shared" ca="1" si="4"/>
        <v>-2.6184756723255358E-2</v>
      </c>
      <c r="N71" s="80">
        <f t="shared" ca="1" si="13"/>
        <v>8.3339417446085209E-6</v>
      </c>
      <c r="O71" s="45">
        <f t="shared" ca="1" si="14"/>
        <v>36092752.061462328</v>
      </c>
      <c r="P71" s="80">
        <f t="shared" ca="1" si="15"/>
        <v>8406098.694945164</v>
      </c>
      <c r="Q71" s="80">
        <f t="shared" ca="1" si="16"/>
        <v>2922220.2360266363</v>
      </c>
      <c r="R71" s="58">
        <f t="shared" ca="1" si="5"/>
        <v>2.8868567239488212E-3</v>
      </c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1:35">
      <c r="A72" s="87">
        <v>13397</v>
      </c>
      <c r="B72" s="87">
        <v>-3.1272299995180219E-2</v>
      </c>
      <c r="C72" s="87">
        <v>0.1</v>
      </c>
      <c r="D72" s="88">
        <f t="shared" si="6"/>
        <v>1.3396999999999999</v>
      </c>
      <c r="E72" s="88">
        <f t="shared" si="6"/>
        <v>-3.1272299995180219E-2</v>
      </c>
      <c r="F72" s="80">
        <f t="shared" si="7"/>
        <v>0.13397000000000001</v>
      </c>
      <c r="G72" s="80">
        <f t="shared" si="7"/>
        <v>-3.1272299995180222E-3</v>
      </c>
      <c r="H72" s="80">
        <f t="shared" si="8"/>
        <v>0.17947960899999998</v>
      </c>
      <c r="I72" s="80">
        <f t="shared" si="9"/>
        <v>0.24044883217729995</v>
      </c>
      <c r="J72" s="80">
        <f t="shared" si="10"/>
        <v>0.3221293004679287</v>
      </c>
      <c r="K72" s="80">
        <f t="shared" si="11"/>
        <v>-4.1895500303542939E-3</v>
      </c>
      <c r="L72" s="80">
        <f t="shared" si="12"/>
        <v>-5.6127401756656476E-3</v>
      </c>
      <c r="M72" s="80">
        <f t="shared" ca="1" si="4"/>
        <v>-3.2954838796929294E-2</v>
      </c>
      <c r="N72" s="80">
        <f t="shared" ca="1" si="13"/>
        <v>2.8309368193912103E-7</v>
      </c>
      <c r="O72" s="45">
        <f t="shared" ca="1" si="14"/>
        <v>192099.65396545763</v>
      </c>
      <c r="P72" s="80">
        <f t="shared" ca="1" si="15"/>
        <v>2212490.9006949672</v>
      </c>
      <c r="Q72" s="80">
        <f t="shared" ca="1" si="16"/>
        <v>207142.54755845058</v>
      </c>
      <c r="R72" s="58">
        <f t="shared" ca="1" si="5"/>
        <v>1.6825388017490742E-3</v>
      </c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</row>
    <row r="73" spans="1:35">
      <c r="A73" s="87">
        <v>13397</v>
      </c>
      <c r="B73" s="87">
        <v>-3.0972299995482899E-2</v>
      </c>
      <c r="C73" s="87">
        <v>0.1</v>
      </c>
      <c r="D73" s="88">
        <f t="shared" si="6"/>
        <v>1.3396999999999999</v>
      </c>
      <c r="E73" s="88">
        <f t="shared" si="6"/>
        <v>-3.0972299995482899E-2</v>
      </c>
      <c r="F73" s="80">
        <f t="shared" si="7"/>
        <v>0.13397000000000001</v>
      </c>
      <c r="G73" s="80">
        <f t="shared" si="7"/>
        <v>-3.09722999954829E-3</v>
      </c>
      <c r="H73" s="80">
        <f t="shared" si="8"/>
        <v>0.17947960899999998</v>
      </c>
      <c r="I73" s="80">
        <f t="shared" si="9"/>
        <v>0.24044883217729995</v>
      </c>
      <c r="J73" s="80">
        <f t="shared" si="10"/>
        <v>0.3221293004679287</v>
      </c>
      <c r="K73" s="80">
        <f t="shared" si="11"/>
        <v>-4.1493590303948438E-3</v>
      </c>
      <c r="L73" s="80">
        <f t="shared" si="12"/>
        <v>-5.5588962930199718E-3</v>
      </c>
      <c r="M73" s="80">
        <f t="shared" ca="1" si="4"/>
        <v>-3.2954838796929294E-2</v>
      </c>
      <c r="N73" s="80">
        <f t="shared" ca="1" si="13"/>
        <v>3.930460099240506E-7</v>
      </c>
      <c r="O73" s="45">
        <f t="shared" ca="1" si="14"/>
        <v>192099.65396545763</v>
      </c>
      <c r="P73" s="80">
        <f t="shared" ca="1" si="15"/>
        <v>2212490.9006949672</v>
      </c>
      <c r="Q73" s="80">
        <f t="shared" ca="1" si="16"/>
        <v>207142.54755845058</v>
      </c>
      <c r="R73" s="58">
        <f t="shared" ca="1" si="5"/>
        <v>1.9825388014463943E-3</v>
      </c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</row>
    <row r="74" spans="1:35">
      <c r="A74" s="87">
        <v>14376.5</v>
      </c>
      <c r="B74" s="87">
        <v>-3.4356349991867319E-2</v>
      </c>
      <c r="C74" s="87">
        <v>1</v>
      </c>
      <c r="D74" s="88">
        <f t="shared" si="6"/>
        <v>1.4376500000000001</v>
      </c>
      <c r="E74" s="88">
        <f t="shared" si="6"/>
        <v>-3.4356349991867319E-2</v>
      </c>
      <c r="F74" s="80">
        <f t="shared" si="7"/>
        <v>1.4376500000000001</v>
      </c>
      <c r="G74" s="80">
        <f t="shared" si="7"/>
        <v>-3.4356349991867319E-2</v>
      </c>
      <c r="H74" s="80">
        <f t="shared" si="8"/>
        <v>2.0668375225000002</v>
      </c>
      <c r="I74" s="80">
        <f t="shared" si="9"/>
        <v>2.9713889642221254</v>
      </c>
      <c r="J74" s="80">
        <f t="shared" si="10"/>
        <v>4.2718173444139387</v>
      </c>
      <c r="K74" s="80">
        <f t="shared" si="11"/>
        <v>-4.9392406565808053E-2</v>
      </c>
      <c r="L74" s="80">
        <f t="shared" si="12"/>
        <v>-7.1008993299333953E-2</v>
      </c>
      <c r="M74" s="80">
        <f t="shared" ca="1" si="4"/>
        <v>-3.7199118120251937E-2</v>
      </c>
      <c r="N74" s="80">
        <f t="shared" ca="1" si="13"/>
        <v>8.0813306317593835E-6</v>
      </c>
      <c r="O74" s="45">
        <f t="shared" ca="1" si="14"/>
        <v>94223930.64712064</v>
      </c>
      <c r="P74" s="80">
        <f t="shared" ca="1" si="15"/>
        <v>436928053.91137028</v>
      </c>
      <c r="Q74" s="80">
        <f t="shared" ca="1" si="16"/>
        <v>35555349.247701056</v>
      </c>
      <c r="R74" s="58">
        <f t="shared" ca="1" si="5"/>
        <v>2.8427681283846179E-3</v>
      </c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</row>
    <row r="75" spans="1:35">
      <c r="A75" s="87">
        <v>14376.5</v>
      </c>
      <c r="B75" s="87">
        <v>-3.4056349992169999E-2</v>
      </c>
      <c r="C75" s="87">
        <v>1</v>
      </c>
      <c r="D75" s="88">
        <f t="shared" si="6"/>
        <v>1.4376500000000001</v>
      </c>
      <c r="E75" s="88">
        <f t="shared" si="6"/>
        <v>-3.4056349992169999E-2</v>
      </c>
      <c r="F75" s="80">
        <f t="shared" si="7"/>
        <v>1.4376500000000001</v>
      </c>
      <c r="G75" s="80">
        <f t="shared" si="7"/>
        <v>-3.4056349992169999E-2</v>
      </c>
      <c r="H75" s="80">
        <f t="shared" si="8"/>
        <v>2.0668375225000002</v>
      </c>
      <c r="I75" s="80">
        <f t="shared" si="9"/>
        <v>2.9713889642221254</v>
      </c>
      <c r="J75" s="80">
        <f t="shared" si="10"/>
        <v>4.2718173444139387</v>
      </c>
      <c r="K75" s="80">
        <f t="shared" si="11"/>
        <v>-4.89611115662432E-2</v>
      </c>
      <c r="L75" s="80">
        <f t="shared" si="12"/>
        <v>-7.0388942043209543E-2</v>
      </c>
      <c r="M75" s="80">
        <f t="shared" ca="1" si="4"/>
        <v>-3.7199118120251937E-2</v>
      </c>
      <c r="N75" s="80">
        <f t="shared" ca="1" si="13"/>
        <v>9.876991506887649E-6</v>
      </c>
      <c r="O75" s="45">
        <f t="shared" ca="1" si="14"/>
        <v>94223930.64712064</v>
      </c>
      <c r="P75" s="80">
        <f t="shared" ca="1" si="15"/>
        <v>436928053.91137028</v>
      </c>
      <c r="Q75" s="80">
        <f t="shared" ca="1" si="16"/>
        <v>35555349.247701056</v>
      </c>
      <c r="R75" s="58">
        <f t="shared" ca="1" si="5"/>
        <v>3.1427681280819381E-3</v>
      </c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</row>
    <row r="76" spans="1:35">
      <c r="A76" s="87">
        <v>14376.5</v>
      </c>
      <c r="B76" s="87">
        <v>-3.185634999681497E-2</v>
      </c>
      <c r="C76" s="87">
        <v>1</v>
      </c>
      <c r="D76" s="88">
        <f t="shared" si="6"/>
        <v>1.4376500000000001</v>
      </c>
      <c r="E76" s="88">
        <f t="shared" si="6"/>
        <v>-3.185634999681497E-2</v>
      </c>
      <c r="F76" s="80">
        <f t="shared" si="7"/>
        <v>1.4376500000000001</v>
      </c>
      <c r="G76" s="80">
        <f t="shared" si="7"/>
        <v>-3.185634999681497E-2</v>
      </c>
      <c r="H76" s="80">
        <f t="shared" si="8"/>
        <v>2.0668375225000002</v>
      </c>
      <c r="I76" s="80">
        <f t="shared" si="9"/>
        <v>2.9713889642221254</v>
      </c>
      <c r="J76" s="80">
        <f t="shared" si="10"/>
        <v>4.2718173444139387</v>
      </c>
      <c r="K76" s="80">
        <f t="shared" si="11"/>
        <v>-4.5798281572921047E-2</v>
      </c>
      <c r="L76" s="80">
        <f t="shared" si="12"/>
        <v>-6.5841899503309945E-2</v>
      </c>
      <c r="M76" s="80">
        <f t="shared" ca="1" si="4"/>
        <v>-3.7199118120251937E-2</v>
      </c>
      <c r="N76" s="80">
        <f t="shared" ca="1" si="13"/>
        <v>2.8545171220814167E-5</v>
      </c>
      <c r="O76" s="45">
        <f t="shared" ca="1" si="14"/>
        <v>94223930.64712064</v>
      </c>
      <c r="P76" s="80">
        <f t="shared" ca="1" si="15"/>
        <v>436928053.91137028</v>
      </c>
      <c r="Q76" s="80">
        <f t="shared" ca="1" si="16"/>
        <v>35555349.247701056</v>
      </c>
      <c r="R76" s="58">
        <f t="shared" ca="1" si="5"/>
        <v>5.3427681234369667E-3</v>
      </c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</row>
    <row r="77" spans="1:35">
      <c r="A77" s="87">
        <v>14378.5</v>
      </c>
      <c r="B77" s="87">
        <v>-3.7048149999463931E-2</v>
      </c>
      <c r="C77" s="87">
        <v>1</v>
      </c>
      <c r="D77" s="88">
        <f t="shared" si="6"/>
        <v>1.4378500000000001</v>
      </c>
      <c r="E77" s="88">
        <f t="shared" si="6"/>
        <v>-3.7048149999463931E-2</v>
      </c>
      <c r="F77" s="80">
        <f t="shared" si="7"/>
        <v>1.4378500000000001</v>
      </c>
      <c r="G77" s="80">
        <f t="shared" si="7"/>
        <v>-3.7048149999463931E-2</v>
      </c>
      <c r="H77" s="80">
        <f t="shared" si="8"/>
        <v>2.0674126225</v>
      </c>
      <c r="I77" s="80">
        <f t="shared" si="9"/>
        <v>2.9726292392616251</v>
      </c>
      <c r="J77" s="80">
        <f t="shared" si="10"/>
        <v>4.2741949516723281</v>
      </c>
      <c r="K77" s="80">
        <f t="shared" si="11"/>
        <v>-5.3269682476729217E-2</v>
      </c>
      <c r="L77" s="80">
        <f t="shared" si="12"/>
        <v>-7.6593812949165105E-2</v>
      </c>
      <c r="M77" s="80">
        <f t="shared" ca="1" si="4"/>
        <v>-3.7207893018546781E-2</v>
      </c>
      <c r="N77" s="80">
        <f t="shared" ca="1" si="13"/>
        <v>2.5517832145703865E-8</v>
      </c>
      <c r="O77" s="45">
        <f t="shared" ca="1" si="14"/>
        <v>94420475.731702223</v>
      </c>
      <c r="P77" s="80">
        <f t="shared" ca="1" si="15"/>
        <v>437403066.93201995</v>
      </c>
      <c r="Q77" s="80">
        <f t="shared" ca="1" si="16"/>
        <v>35586864.380907923</v>
      </c>
      <c r="R77" s="58">
        <f t="shared" ca="1" si="5"/>
        <v>1.5974301908285027E-4</v>
      </c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</row>
    <row r="78" spans="1:35">
      <c r="A78" s="87">
        <v>14378.5</v>
      </c>
      <c r="B78" s="87">
        <v>-3.0148149999149609E-2</v>
      </c>
      <c r="C78" s="87">
        <v>1</v>
      </c>
      <c r="D78" s="88">
        <f t="shared" si="6"/>
        <v>1.4378500000000001</v>
      </c>
      <c r="E78" s="88">
        <f t="shared" si="6"/>
        <v>-3.0148149999149609E-2</v>
      </c>
      <c r="F78" s="80">
        <f t="shared" si="7"/>
        <v>1.4378500000000001</v>
      </c>
      <c r="G78" s="80">
        <f t="shared" si="7"/>
        <v>-3.0148149999149609E-2</v>
      </c>
      <c r="H78" s="80">
        <f t="shared" si="8"/>
        <v>2.0674126225</v>
      </c>
      <c r="I78" s="80">
        <f t="shared" si="9"/>
        <v>2.9726292392616251</v>
      </c>
      <c r="J78" s="80">
        <f t="shared" si="10"/>
        <v>4.2741949516723281</v>
      </c>
      <c r="K78" s="80">
        <f t="shared" si="11"/>
        <v>-4.3348517476277271E-2</v>
      </c>
      <c r="L78" s="80">
        <f t="shared" si="12"/>
        <v>-6.2328665853265276E-2</v>
      </c>
      <c r="M78" s="80">
        <f t="shared" ca="1" si="4"/>
        <v>-3.7207893018546781E-2</v>
      </c>
      <c r="N78" s="80">
        <f t="shared" ca="1" si="13"/>
        <v>4.9839971499927097E-5</v>
      </c>
      <c r="O78" s="45">
        <f t="shared" ca="1" si="14"/>
        <v>94420475.731702223</v>
      </c>
      <c r="P78" s="80">
        <f t="shared" ca="1" si="15"/>
        <v>437403066.93201995</v>
      </c>
      <c r="Q78" s="80">
        <f t="shared" ca="1" si="16"/>
        <v>35586864.380907923</v>
      </c>
      <c r="R78" s="58">
        <f t="shared" ca="1" si="5"/>
        <v>7.0597430193971716E-3</v>
      </c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</row>
    <row r="79" spans="1:35">
      <c r="A79" s="87">
        <v>14383</v>
      </c>
      <c r="B79" s="87">
        <v>-3.4629699999641161E-2</v>
      </c>
      <c r="C79" s="87">
        <v>1</v>
      </c>
      <c r="D79" s="88">
        <f t="shared" si="6"/>
        <v>1.4382999999999999</v>
      </c>
      <c r="E79" s="88">
        <f t="shared" si="6"/>
        <v>-3.4629699999641161E-2</v>
      </c>
      <c r="F79" s="80">
        <f t="shared" si="7"/>
        <v>1.4382999999999999</v>
      </c>
      <c r="G79" s="80">
        <f t="shared" si="7"/>
        <v>-3.4629699999641161E-2</v>
      </c>
      <c r="H79" s="80">
        <f t="shared" si="8"/>
        <v>2.0687068899999996</v>
      </c>
      <c r="I79" s="80">
        <f t="shared" si="9"/>
        <v>2.9754211198869993</v>
      </c>
      <c r="J79" s="80">
        <f t="shared" si="10"/>
        <v>4.2795481967334705</v>
      </c>
      <c r="K79" s="80">
        <f t="shared" si="11"/>
        <v>-4.9807897509483882E-2</v>
      </c>
      <c r="L79" s="80">
        <f t="shared" si="12"/>
        <v>-7.1638698987890659E-2</v>
      </c>
      <c r="M79" s="80">
        <f t="shared" ca="1" si="4"/>
        <v>-3.7227638159147196E-2</v>
      </c>
      <c r="N79" s="80">
        <f t="shared" ca="1" si="13"/>
        <v>6.7492826806176011E-6</v>
      </c>
      <c r="O79" s="45">
        <f t="shared" ca="1" si="14"/>
        <v>94863232.581730604</v>
      </c>
      <c r="P79" s="80">
        <f t="shared" ca="1" si="15"/>
        <v>438472197.10486794</v>
      </c>
      <c r="Q79" s="80">
        <f t="shared" ca="1" si="16"/>
        <v>35657781.744782962</v>
      </c>
      <c r="R79" s="58">
        <f t="shared" ca="1" si="5"/>
        <v>2.5979381595060344E-3</v>
      </c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</row>
    <row r="80" spans="1:35">
      <c r="A80" s="87">
        <v>14383</v>
      </c>
      <c r="B80" s="87">
        <v>-3.3929700002772734E-2</v>
      </c>
      <c r="C80" s="87">
        <v>1</v>
      </c>
      <c r="D80" s="88">
        <f t="shared" si="6"/>
        <v>1.4382999999999999</v>
      </c>
      <c r="E80" s="88">
        <f t="shared" si="6"/>
        <v>-3.3929700002772734E-2</v>
      </c>
      <c r="F80" s="80">
        <f t="shared" si="7"/>
        <v>1.4382999999999999</v>
      </c>
      <c r="G80" s="80">
        <f t="shared" si="7"/>
        <v>-3.3929700002772734E-2</v>
      </c>
      <c r="H80" s="80">
        <f t="shared" si="8"/>
        <v>2.0687068899999996</v>
      </c>
      <c r="I80" s="80">
        <f t="shared" si="9"/>
        <v>2.9754211198869993</v>
      </c>
      <c r="J80" s="80">
        <f t="shared" si="10"/>
        <v>4.2795481967334705</v>
      </c>
      <c r="K80" s="80">
        <f t="shared" si="11"/>
        <v>-4.8801087513988019E-2</v>
      </c>
      <c r="L80" s="80">
        <f t="shared" si="12"/>
        <v>-7.0190604171368964E-2</v>
      </c>
      <c r="M80" s="80">
        <f t="shared" ca="1" si="4"/>
        <v>-3.7227638159147196E-2</v>
      </c>
      <c r="N80" s="80">
        <f t="shared" ca="1" si="13"/>
        <v>1.0876396083270586E-5</v>
      </c>
      <c r="O80" s="45">
        <f t="shared" ca="1" si="14"/>
        <v>94863232.581730604</v>
      </c>
      <c r="P80" s="80">
        <f t="shared" ca="1" si="15"/>
        <v>438472197.10486794</v>
      </c>
      <c r="Q80" s="80">
        <f t="shared" ca="1" si="16"/>
        <v>35657781.744782962</v>
      </c>
      <c r="R80" s="58">
        <f t="shared" ca="1" si="5"/>
        <v>3.2979381563744622E-3</v>
      </c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</row>
    <row r="81" spans="1:35">
      <c r="A81" s="87">
        <v>14383</v>
      </c>
      <c r="B81" s="87">
        <v>-3.2429699997010175E-2</v>
      </c>
      <c r="C81" s="87">
        <v>1</v>
      </c>
      <c r="D81" s="88">
        <f t="shared" si="6"/>
        <v>1.4382999999999999</v>
      </c>
      <c r="E81" s="88">
        <f t="shared" si="6"/>
        <v>-3.2429699997010175E-2</v>
      </c>
      <c r="F81" s="80">
        <f t="shared" si="7"/>
        <v>1.4382999999999999</v>
      </c>
      <c r="G81" s="80">
        <f t="shared" si="7"/>
        <v>-3.2429699997010175E-2</v>
      </c>
      <c r="H81" s="80">
        <f t="shared" si="8"/>
        <v>2.0687068899999996</v>
      </c>
      <c r="I81" s="80">
        <f t="shared" si="9"/>
        <v>2.9754211198869993</v>
      </c>
      <c r="J81" s="80">
        <f t="shared" si="10"/>
        <v>4.2795481967334705</v>
      </c>
      <c r="K81" s="80">
        <f t="shared" si="11"/>
        <v>-4.6643637505699734E-2</v>
      </c>
      <c r="L81" s="80">
        <f t="shared" si="12"/>
        <v>-6.7087543824447926E-2</v>
      </c>
      <c r="M81" s="80">
        <f t="shared" ca="1" si="4"/>
        <v>-3.7227638159147196E-2</v>
      </c>
      <c r="N81" s="80">
        <f t="shared" ca="1" si="13"/>
        <v>2.3020210607690772E-5</v>
      </c>
      <c r="O81" s="45">
        <f t="shared" ca="1" si="14"/>
        <v>94863232.581730604</v>
      </c>
      <c r="P81" s="80">
        <f t="shared" ca="1" si="15"/>
        <v>438472197.10486794</v>
      </c>
      <c r="Q81" s="80">
        <f t="shared" ca="1" si="16"/>
        <v>35657781.744782962</v>
      </c>
      <c r="R81" s="58">
        <f t="shared" ca="1" si="5"/>
        <v>4.7979381621370207E-3</v>
      </c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</row>
    <row r="82" spans="1:35">
      <c r="A82" s="87">
        <v>14499</v>
      </c>
      <c r="B82" s="87">
        <v>-3.7254099996061996E-2</v>
      </c>
      <c r="C82" s="87">
        <v>0.1</v>
      </c>
      <c r="D82" s="88">
        <f t="shared" si="6"/>
        <v>1.4499</v>
      </c>
      <c r="E82" s="88">
        <f t="shared" si="6"/>
        <v>-3.7254099996061996E-2</v>
      </c>
      <c r="F82" s="80">
        <f t="shared" si="7"/>
        <v>0.14499000000000001</v>
      </c>
      <c r="G82" s="80">
        <f t="shared" si="7"/>
        <v>-3.7254099996061997E-3</v>
      </c>
      <c r="H82" s="80">
        <f t="shared" si="8"/>
        <v>0.21022100100000002</v>
      </c>
      <c r="I82" s="80">
        <f t="shared" si="9"/>
        <v>0.30479942934990001</v>
      </c>
      <c r="J82" s="80">
        <f t="shared" si="10"/>
        <v>0.44192869261442003</v>
      </c>
      <c r="K82" s="80">
        <f t="shared" si="11"/>
        <v>-5.4014719584290286E-3</v>
      </c>
      <c r="L82" s="80">
        <f t="shared" si="12"/>
        <v>-7.8315941925262492E-3</v>
      </c>
      <c r="M82" s="80">
        <f t="shared" ca="1" si="4"/>
        <v>-3.7737397902858703E-2</v>
      </c>
      <c r="N82" s="80">
        <f t="shared" ca="1" si="13"/>
        <v>2.3357686671407921E-8</v>
      </c>
      <c r="O82" s="45">
        <f t="shared" ca="1" si="14"/>
        <v>1065233.8614427401</v>
      </c>
      <c r="P82" s="80">
        <f t="shared" ca="1" si="15"/>
        <v>4661903.1403539479</v>
      </c>
      <c r="Q82" s="80">
        <f t="shared" ca="1" si="16"/>
        <v>374892.96839853399</v>
      </c>
      <c r="R82" s="58">
        <f t="shared" ca="1" si="5"/>
        <v>4.8329790679670775E-4</v>
      </c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</row>
    <row r="83" spans="1:35">
      <c r="A83" s="87">
        <v>14499</v>
      </c>
      <c r="B83" s="87">
        <v>-3.5854099995049182E-2</v>
      </c>
      <c r="C83" s="87">
        <v>0.1</v>
      </c>
      <c r="D83" s="88">
        <f t="shared" si="6"/>
        <v>1.4499</v>
      </c>
      <c r="E83" s="88">
        <f t="shared" si="6"/>
        <v>-3.5854099995049182E-2</v>
      </c>
      <c r="F83" s="80">
        <f t="shared" si="7"/>
        <v>0.14499000000000001</v>
      </c>
      <c r="G83" s="80">
        <f t="shared" si="7"/>
        <v>-3.5854099995049184E-3</v>
      </c>
      <c r="H83" s="80">
        <f t="shared" si="8"/>
        <v>0.21022100100000002</v>
      </c>
      <c r="I83" s="80">
        <f t="shared" si="9"/>
        <v>0.30479942934990001</v>
      </c>
      <c r="J83" s="80">
        <f t="shared" si="10"/>
        <v>0.44192869261442003</v>
      </c>
      <c r="K83" s="80">
        <f t="shared" si="11"/>
        <v>-5.1984859582821811E-3</v>
      </c>
      <c r="L83" s="80">
        <f t="shared" si="12"/>
        <v>-7.537284790913334E-3</v>
      </c>
      <c r="M83" s="80">
        <f t="shared" ca="1" si="4"/>
        <v>-3.7737397902858703E-2</v>
      </c>
      <c r="N83" s="80">
        <f t="shared" ca="1" si="13"/>
        <v>3.5468110095597199E-7</v>
      </c>
      <c r="O83" s="45">
        <f t="shared" ca="1" si="14"/>
        <v>1065233.8614427401</v>
      </c>
      <c r="P83" s="80">
        <f t="shared" ca="1" si="15"/>
        <v>4661903.1403539479</v>
      </c>
      <c r="Q83" s="80">
        <f t="shared" ca="1" si="16"/>
        <v>374892.96839853399</v>
      </c>
      <c r="R83" s="58">
        <f t="shared" ca="1" si="5"/>
        <v>1.8832979078095211E-3</v>
      </c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</row>
    <row r="84" spans="1:35">
      <c r="A84" s="87">
        <v>14964</v>
      </c>
      <c r="B84" s="87">
        <v>-3.7047600002551917E-2</v>
      </c>
      <c r="C84" s="87">
        <v>0.1</v>
      </c>
      <c r="D84" s="88">
        <f t="shared" si="6"/>
        <v>1.4964</v>
      </c>
      <c r="E84" s="88">
        <f t="shared" si="6"/>
        <v>-3.7047600002551917E-2</v>
      </c>
      <c r="F84" s="80">
        <f t="shared" si="7"/>
        <v>0.14964</v>
      </c>
      <c r="G84" s="80">
        <f t="shared" si="7"/>
        <v>-3.7047600002551918E-3</v>
      </c>
      <c r="H84" s="80">
        <f t="shared" si="8"/>
        <v>0.22392129599999999</v>
      </c>
      <c r="I84" s="80">
        <f t="shared" si="9"/>
        <v>0.3350758273344</v>
      </c>
      <c r="J84" s="80">
        <f t="shared" si="10"/>
        <v>0.50140746802319613</v>
      </c>
      <c r="K84" s="80">
        <f t="shared" si="11"/>
        <v>-5.5438028643818686E-3</v>
      </c>
      <c r="L84" s="80">
        <f t="shared" si="12"/>
        <v>-8.2957466062610272E-3</v>
      </c>
      <c r="M84" s="80">
        <f t="shared" ref="M84:M142" ca="1" si="17">+E$4+E$5*D84+E$6*D84^2</f>
        <v>-3.9795789143071615E-2</v>
      </c>
      <c r="N84" s="80">
        <f t="shared" ca="1" si="13"/>
        <v>7.5525435520703975E-7</v>
      </c>
      <c r="O84" s="45">
        <f t="shared" ca="1" si="14"/>
        <v>1574392.4855398654</v>
      </c>
      <c r="P84" s="80">
        <f t="shared" ca="1" si="15"/>
        <v>5795187.4382851943</v>
      </c>
      <c r="Q84" s="80">
        <f t="shared" ca="1" si="16"/>
        <v>448478.76712404238</v>
      </c>
      <c r="R84" s="58">
        <f t="shared" ref="R84:R142" ca="1" si="18">+E84-M84</f>
        <v>2.7481891405196981E-3</v>
      </c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</row>
    <row r="85" spans="1:35">
      <c r="A85" s="87">
        <v>14964</v>
      </c>
      <c r="B85" s="87">
        <v>-3.3247600003960542E-2</v>
      </c>
      <c r="C85" s="87">
        <v>0.1</v>
      </c>
      <c r="D85" s="88">
        <f t="shared" ref="D85:E143" si="19">A85/A$18</f>
        <v>1.4964</v>
      </c>
      <c r="E85" s="88">
        <f t="shared" si="19"/>
        <v>-3.3247600003960542E-2</v>
      </c>
      <c r="F85" s="80">
        <f t="shared" ref="F85:G143" si="20">$C85*D85</f>
        <v>0.14964</v>
      </c>
      <c r="G85" s="80">
        <f t="shared" si="20"/>
        <v>-3.3247600003960542E-3</v>
      </c>
      <c r="H85" s="80">
        <f t="shared" ref="H85:H143" si="21">C85*D85*D85</f>
        <v>0.22392129599999999</v>
      </c>
      <c r="I85" s="80">
        <f t="shared" ref="I85:I143" si="22">C85*D85*D85*D85</f>
        <v>0.3350758273344</v>
      </c>
      <c r="J85" s="80">
        <f t="shared" ref="J85:J143" si="23">C85*D85*D85*D85*D85</f>
        <v>0.50140746802319613</v>
      </c>
      <c r="K85" s="80">
        <f t="shared" ref="K85:K143" si="24">C85*E85*D85</f>
        <v>-4.9751708645926554E-3</v>
      </c>
      <c r="L85" s="80">
        <f t="shared" ref="L85:L143" si="25">C85*E85*D85*D85</f>
        <v>-7.4448456817764489E-3</v>
      </c>
      <c r="M85" s="80">
        <f t="shared" ca="1" si="17"/>
        <v>-3.9795789143071615E-2</v>
      </c>
      <c r="N85" s="80">
        <f t="shared" ref="N85:N143" ca="1" si="26">C85*(M85-E85)^2</f>
        <v>4.287878100157221E-6</v>
      </c>
      <c r="O85" s="45">
        <f t="shared" ref="O85:O143" ca="1" si="27">(C85*O$1-O$2*F85+O$3*H85)^2</f>
        <v>1574392.4855398654</v>
      </c>
      <c r="P85" s="80">
        <f t="shared" ref="P85:P143" ca="1" si="28">(-C85*O$2+O$4*F85-O$5*H85)^2</f>
        <v>5795187.4382851943</v>
      </c>
      <c r="Q85" s="80">
        <f t="shared" ref="Q85:Q143" ca="1" si="29">+(C85*O$3-F85*O$5+H85*O$6)^2</f>
        <v>448478.76712404238</v>
      </c>
      <c r="R85" s="58">
        <f t="shared" ca="1" si="18"/>
        <v>6.5481891391110728E-3</v>
      </c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</row>
    <row r="86" spans="1:35">
      <c r="A86" s="87">
        <v>15236</v>
      </c>
      <c r="B86" s="87">
        <v>-3.4332399998675101E-2</v>
      </c>
      <c r="C86" s="87">
        <v>0.1</v>
      </c>
      <c r="D86" s="88">
        <f t="shared" si="19"/>
        <v>1.5236000000000001</v>
      </c>
      <c r="E86" s="88">
        <f t="shared" si="19"/>
        <v>-3.4332399998675101E-2</v>
      </c>
      <c r="F86" s="80">
        <f t="shared" si="20"/>
        <v>0.15236000000000002</v>
      </c>
      <c r="G86" s="80">
        <f t="shared" si="20"/>
        <v>-3.4332399998675102E-3</v>
      </c>
      <c r="H86" s="80">
        <f t="shared" si="21"/>
        <v>0.23213569600000006</v>
      </c>
      <c r="I86" s="80">
        <f t="shared" si="22"/>
        <v>0.35368194642560008</v>
      </c>
      <c r="J86" s="80">
        <f t="shared" si="23"/>
        <v>0.53886981357404429</v>
      </c>
      <c r="K86" s="80">
        <f t="shared" si="24"/>
        <v>-5.2308844637981387E-3</v>
      </c>
      <c r="L86" s="80">
        <f t="shared" si="25"/>
        <v>-7.9697755690428442E-3</v>
      </c>
      <c r="M86" s="80">
        <f t="shared" ca="1" si="17"/>
        <v>-4.1010936115658779E-2</v>
      </c>
      <c r="N86" s="80">
        <f t="shared" ca="1" si="26"/>
        <v>4.4602844665855434E-6</v>
      </c>
      <c r="O86" s="45">
        <f t="shared" ca="1" si="27"/>
        <v>1896964.912656924</v>
      </c>
      <c r="P86" s="80">
        <f t="shared" ca="1" si="28"/>
        <v>6465779.4362646844</v>
      </c>
      <c r="Q86" s="80">
        <f t="shared" ca="1" si="29"/>
        <v>491134.2447484252</v>
      </c>
      <c r="R86" s="58">
        <f t="shared" ca="1" si="18"/>
        <v>6.6785361169836785E-3</v>
      </c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</row>
    <row r="87" spans="1:35">
      <c r="A87" s="87">
        <v>17416</v>
      </c>
      <c r="B87" s="87">
        <v>-4.9394399997254368E-2</v>
      </c>
      <c r="C87" s="87">
        <v>1</v>
      </c>
      <c r="D87" s="88">
        <f t="shared" si="19"/>
        <v>1.7416</v>
      </c>
      <c r="E87" s="88">
        <f t="shared" si="19"/>
        <v>-4.9394399997254368E-2</v>
      </c>
      <c r="F87" s="80">
        <f t="shared" si="20"/>
        <v>1.7416</v>
      </c>
      <c r="G87" s="80">
        <f t="shared" si="20"/>
        <v>-4.9394399997254368E-2</v>
      </c>
      <c r="H87" s="80">
        <f t="shared" si="21"/>
        <v>3.0331705600000003</v>
      </c>
      <c r="I87" s="80">
        <f t="shared" si="22"/>
        <v>5.282569847296001</v>
      </c>
      <c r="J87" s="80">
        <f t="shared" si="23"/>
        <v>9.2001236460507148</v>
      </c>
      <c r="K87" s="80">
        <f t="shared" si="24"/>
        <v>-8.6025287035218209E-2</v>
      </c>
      <c r="L87" s="80">
        <f t="shared" si="25"/>
        <v>-0.14982163990053604</v>
      </c>
      <c r="M87" s="80">
        <f t="shared" ca="1" si="17"/>
        <v>-5.1045929531670399E-2</v>
      </c>
      <c r="N87" s="80">
        <f t="shared" ca="1" si="26"/>
        <v>2.7275498030484321E-6</v>
      </c>
      <c r="O87" s="45">
        <f t="shared" ca="1" si="27"/>
        <v>464293527.22685814</v>
      </c>
      <c r="P87" s="80">
        <f t="shared" ca="1" si="28"/>
        <v>1135632869.036572</v>
      </c>
      <c r="Q87" s="80">
        <f t="shared" ca="1" si="29"/>
        <v>78300475.148372322</v>
      </c>
      <c r="R87" s="58">
        <f t="shared" ca="1" si="18"/>
        <v>1.6515295344160311E-3</v>
      </c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</row>
    <row r="88" spans="1:35">
      <c r="A88" s="87">
        <v>19710</v>
      </c>
      <c r="B88" s="87">
        <v>-6.1888999996881466E-2</v>
      </c>
      <c r="C88" s="87">
        <v>1</v>
      </c>
      <c r="D88" s="88">
        <f t="shared" si="19"/>
        <v>1.9710000000000001</v>
      </c>
      <c r="E88" s="88">
        <f t="shared" si="19"/>
        <v>-6.1888999996881466E-2</v>
      </c>
      <c r="F88" s="80">
        <f t="shared" si="20"/>
        <v>1.9710000000000001</v>
      </c>
      <c r="G88" s="80">
        <f t="shared" si="20"/>
        <v>-6.1888999996881466E-2</v>
      </c>
      <c r="H88" s="80">
        <f t="shared" si="21"/>
        <v>3.8848410000000002</v>
      </c>
      <c r="I88" s="80">
        <f t="shared" si="22"/>
        <v>7.6570216110000011</v>
      </c>
      <c r="J88" s="80">
        <f t="shared" si="23"/>
        <v>15.091989595281003</v>
      </c>
      <c r="K88" s="80">
        <f t="shared" si="24"/>
        <v>-0.12198321899385338</v>
      </c>
      <c r="L88" s="80">
        <f t="shared" si="25"/>
        <v>-0.24042892463688503</v>
      </c>
      <c r="M88" s="80">
        <f t="shared" ca="1" si="17"/>
        <v>-6.2173923146813623E-2</v>
      </c>
      <c r="N88" s="80">
        <f t="shared" ca="1" si="26"/>
        <v>8.118120136726207E-8</v>
      </c>
      <c r="O88" s="45">
        <f t="shared" ca="1" si="27"/>
        <v>665441180.4511075</v>
      </c>
      <c r="P88" s="80">
        <f t="shared" ca="1" si="28"/>
        <v>1401540909.0092368</v>
      </c>
      <c r="Q88" s="80">
        <f t="shared" ca="1" si="29"/>
        <v>90825584.754456237</v>
      </c>
      <c r="R88" s="58">
        <f t="shared" ca="1" si="18"/>
        <v>2.8492314993215639E-4</v>
      </c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</row>
    <row r="89" spans="1:35">
      <c r="A89" s="87">
        <v>19716.5</v>
      </c>
      <c r="B89" s="87">
        <v>-6.0262349994445685E-2</v>
      </c>
      <c r="C89" s="87">
        <v>1</v>
      </c>
      <c r="D89" s="88">
        <f t="shared" si="19"/>
        <v>1.9716499999999999</v>
      </c>
      <c r="E89" s="88">
        <f t="shared" si="19"/>
        <v>-6.0262349994445685E-2</v>
      </c>
      <c r="F89" s="80">
        <f t="shared" si="20"/>
        <v>1.9716499999999999</v>
      </c>
      <c r="G89" s="80">
        <f t="shared" si="20"/>
        <v>-6.0262349994445685E-2</v>
      </c>
      <c r="H89" s="80">
        <f t="shared" si="21"/>
        <v>3.8874037224999998</v>
      </c>
      <c r="I89" s="80">
        <f t="shared" si="22"/>
        <v>7.6645995494671242</v>
      </c>
      <c r="J89" s="80">
        <f t="shared" si="23"/>
        <v>15.111907701706855</v>
      </c>
      <c r="K89" s="80">
        <f t="shared" si="24"/>
        <v>-0.11881626236654882</v>
      </c>
      <c r="L89" s="80">
        <f t="shared" si="25"/>
        <v>-0.23426408369500598</v>
      </c>
      <c r="M89" s="80">
        <f t="shared" ca="1" si="17"/>
        <v>-6.2206281971225963E-2</v>
      </c>
      <c r="N89" s="80">
        <f t="shared" ca="1" si="26"/>
        <v>3.7788715303488778E-6</v>
      </c>
      <c r="O89" s="45">
        <f t="shared" ca="1" si="27"/>
        <v>665766732.75967908</v>
      </c>
      <c r="P89" s="80">
        <f t="shared" ca="1" si="28"/>
        <v>1401792246.5330949</v>
      </c>
      <c r="Q89" s="80">
        <f t="shared" ca="1" si="29"/>
        <v>90827526.895941898</v>
      </c>
      <c r="R89" s="58">
        <f t="shared" ca="1" si="18"/>
        <v>1.9439319767802776E-3</v>
      </c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</row>
    <row r="90" spans="1:35">
      <c r="A90" s="87">
        <v>19718.5</v>
      </c>
      <c r="B90" s="87">
        <v>-6.0454149992438033E-2</v>
      </c>
      <c r="C90" s="87">
        <v>1</v>
      </c>
      <c r="D90" s="88">
        <f t="shared" si="19"/>
        <v>1.9718500000000001</v>
      </c>
      <c r="E90" s="88">
        <f t="shared" si="19"/>
        <v>-6.0454149992438033E-2</v>
      </c>
      <c r="F90" s="80">
        <f t="shared" si="20"/>
        <v>1.9718500000000001</v>
      </c>
      <c r="G90" s="80">
        <f t="shared" si="20"/>
        <v>-6.0454149992438033E-2</v>
      </c>
      <c r="H90" s="80">
        <f t="shared" si="21"/>
        <v>3.8881924225000004</v>
      </c>
      <c r="I90" s="80">
        <f t="shared" si="22"/>
        <v>7.6669322283066261</v>
      </c>
      <c r="J90" s="80">
        <f t="shared" si="23"/>
        <v>15.118040314386421</v>
      </c>
      <c r="K90" s="80">
        <f t="shared" si="24"/>
        <v>-0.11920651566258894</v>
      </c>
      <c r="L90" s="80">
        <f t="shared" si="25"/>
        <v>-0.235057367909276</v>
      </c>
      <c r="M90" s="80">
        <f t="shared" ca="1" si="17"/>
        <v>-6.2216239473794885E-2</v>
      </c>
      <c r="N90" s="80">
        <f t="shared" ca="1" si="26"/>
        <v>3.1049593403084583E-6</v>
      </c>
      <c r="O90" s="45">
        <f t="shared" ca="1" si="27"/>
        <v>665866582.56932926</v>
      </c>
      <c r="P90" s="80">
        <f t="shared" ca="1" si="28"/>
        <v>1401868969.7599304</v>
      </c>
      <c r="Q90" s="80">
        <f t="shared" ca="1" si="29"/>
        <v>90828084.846126184</v>
      </c>
      <c r="R90" s="58">
        <f t="shared" ca="1" si="18"/>
        <v>1.7620894813568516E-3</v>
      </c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</row>
    <row r="91" spans="1:35">
      <c r="A91" s="87">
        <v>19858</v>
      </c>
      <c r="B91" s="87">
        <v>-6.2982200004626065E-2</v>
      </c>
      <c r="C91" s="87">
        <v>0.1</v>
      </c>
      <c r="D91" s="88">
        <f t="shared" si="19"/>
        <v>1.9858</v>
      </c>
      <c r="E91" s="88">
        <f t="shared" si="19"/>
        <v>-6.2982200004626065E-2</v>
      </c>
      <c r="F91" s="80">
        <f t="shared" si="20"/>
        <v>0.19858000000000001</v>
      </c>
      <c r="G91" s="80">
        <f t="shared" si="20"/>
        <v>-6.2982200004626067E-3</v>
      </c>
      <c r="H91" s="80">
        <f t="shared" si="21"/>
        <v>0.39434016399999999</v>
      </c>
      <c r="I91" s="80">
        <f t="shared" si="22"/>
        <v>0.78308069767120003</v>
      </c>
      <c r="J91" s="80">
        <f t="shared" si="23"/>
        <v>1.5550416494354691</v>
      </c>
      <c r="K91" s="80">
        <f t="shared" si="24"/>
        <v>-1.2507005276918644E-2</v>
      </c>
      <c r="L91" s="80">
        <f t="shared" si="25"/>
        <v>-2.4836411078905045E-2</v>
      </c>
      <c r="M91" s="80">
        <f t="shared" ca="1" si="17"/>
        <v>-6.2911868148829403E-2</v>
      </c>
      <c r="N91" s="80">
        <f t="shared" ca="1" si="26"/>
        <v>4.9465699398025379E-10</v>
      </c>
      <c r="O91" s="45">
        <f t="shared" ca="1" si="27"/>
        <v>6724572.8318039393</v>
      </c>
      <c r="P91" s="80">
        <f t="shared" ca="1" si="28"/>
        <v>14065091.460050574</v>
      </c>
      <c r="Q91" s="80">
        <f t="shared" ca="1" si="29"/>
        <v>908209.79446095775</v>
      </c>
      <c r="R91" s="58">
        <f t="shared" ca="1" si="18"/>
        <v>-7.0331855796662568E-5</v>
      </c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5">
      <c r="A92" s="87">
        <v>19882</v>
      </c>
      <c r="B92" s="87">
        <v>-6.4083800003572833E-2</v>
      </c>
      <c r="C92" s="87">
        <v>1</v>
      </c>
      <c r="D92" s="88">
        <f t="shared" si="19"/>
        <v>1.9882</v>
      </c>
      <c r="E92" s="88">
        <f t="shared" si="19"/>
        <v>-6.4083800003572833E-2</v>
      </c>
      <c r="F92" s="80">
        <f t="shared" si="20"/>
        <v>1.9882</v>
      </c>
      <c r="G92" s="80">
        <f t="shared" si="20"/>
        <v>-6.4083800003572833E-2</v>
      </c>
      <c r="H92" s="80">
        <f t="shared" si="21"/>
        <v>3.9529392400000001</v>
      </c>
      <c r="I92" s="80">
        <f t="shared" si="22"/>
        <v>7.8592337969679997</v>
      </c>
      <c r="J92" s="80">
        <f t="shared" si="23"/>
        <v>15.625728635131777</v>
      </c>
      <c r="K92" s="80">
        <f t="shared" si="24"/>
        <v>-0.1274114111671035</v>
      </c>
      <c r="L92" s="80">
        <f t="shared" si="25"/>
        <v>-0.25331936768243518</v>
      </c>
      <c r="M92" s="80">
        <f t="shared" ca="1" si="17"/>
        <v>-6.3031763454154788E-2</v>
      </c>
      <c r="N92" s="80">
        <f t="shared" ca="1" si="26"/>
        <v>1.1067809013114267E-6</v>
      </c>
      <c r="O92" s="45">
        <f t="shared" ca="1" si="27"/>
        <v>673516401.7622987</v>
      </c>
      <c r="P92" s="80">
        <f t="shared" ca="1" si="28"/>
        <v>1407165785.9527273</v>
      </c>
      <c r="Q92" s="80">
        <f t="shared" ca="1" si="29"/>
        <v>90810608.771656066</v>
      </c>
      <c r="R92" s="58">
        <f t="shared" ca="1" si="18"/>
        <v>-1.052036549418045E-3</v>
      </c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</row>
    <row r="93" spans="1:35">
      <c r="A93" s="87">
        <v>21087</v>
      </c>
      <c r="B93" s="87">
        <v>-7.4143300000287127E-2</v>
      </c>
      <c r="C93" s="87">
        <v>1</v>
      </c>
      <c r="D93" s="88">
        <f t="shared" si="19"/>
        <v>2.1086999999999998</v>
      </c>
      <c r="E93" s="88">
        <f t="shared" si="19"/>
        <v>-7.4143300000287127E-2</v>
      </c>
      <c r="F93" s="80">
        <f t="shared" si="20"/>
        <v>2.1086999999999998</v>
      </c>
      <c r="G93" s="80">
        <f t="shared" si="20"/>
        <v>-7.4143300000287127E-2</v>
      </c>
      <c r="H93" s="80">
        <f t="shared" si="21"/>
        <v>4.4466156899999989</v>
      </c>
      <c r="I93" s="80">
        <f t="shared" si="22"/>
        <v>9.3765785055029962</v>
      </c>
      <c r="J93" s="80">
        <f t="shared" si="23"/>
        <v>19.772391094554166</v>
      </c>
      <c r="K93" s="80">
        <f t="shared" si="24"/>
        <v>-0.15634597671060546</v>
      </c>
      <c r="L93" s="80">
        <f t="shared" si="25"/>
        <v>-0.32968676108965372</v>
      </c>
      <c r="M93" s="80">
        <f t="shared" ca="1" si="17"/>
        <v>-6.9133499974888046E-2</v>
      </c>
      <c r="N93" s="80">
        <f t="shared" ca="1" si="26"/>
        <v>2.5098096294488628E-5</v>
      </c>
      <c r="O93" s="45">
        <f t="shared" ca="1" si="27"/>
        <v>697472087.21671546</v>
      </c>
      <c r="P93" s="80">
        <f t="shared" ca="1" si="28"/>
        <v>1386457591.8151455</v>
      </c>
      <c r="Q93" s="80">
        <f t="shared" ca="1" si="29"/>
        <v>86880855.799863338</v>
      </c>
      <c r="R93" s="58">
        <f t="shared" ca="1" si="18"/>
        <v>-5.0098000253990804E-3</v>
      </c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</row>
    <row r="94" spans="1:35">
      <c r="A94" s="87">
        <v>21351</v>
      </c>
      <c r="B94" s="87">
        <v>-7.366090000141412E-2</v>
      </c>
      <c r="C94" s="87">
        <v>1</v>
      </c>
      <c r="D94" s="88">
        <f t="shared" si="19"/>
        <v>2.1351</v>
      </c>
      <c r="E94" s="88">
        <f t="shared" si="19"/>
        <v>-7.366090000141412E-2</v>
      </c>
      <c r="F94" s="80">
        <f t="shared" si="20"/>
        <v>2.1351</v>
      </c>
      <c r="G94" s="80">
        <f t="shared" si="20"/>
        <v>-7.366090000141412E-2</v>
      </c>
      <c r="H94" s="80">
        <f t="shared" si="21"/>
        <v>4.5586520100000003</v>
      </c>
      <c r="I94" s="80">
        <f t="shared" si="22"/>
        <v>9.7331779065510009</v>
      </c>
      <c r="J94" s="80">
        <f t="shared" si="23"/>
        <v>20.781308148277041</v>
      </c>
      <c r="K94" s="80">
        <f t="shared" si="24"/>
        <v>-0.15727338759301929</v>
      </c>
      <c r="L94" s="80">
        <f t="shared" si="25"/>
        <v>-0.33579440984985548</v>
      </c>
      <c r="M94" s="80">
        <f t="shared" ca="1" si="17"/>
        <v>-7.0491783535316516E-2</v>
      </c>
      <c r="N94" s="80">
        <f t="shared" ca="1" si="26"/>
        <v>1.0043299175690969E-5</v>
      </c>
      <c r="O94" s="45">
        <f t="shared" ca="1" si="27"/>
        <v>694920321.55153716</v>
      </c>
      <c r="P94" s="80">
        <f t="shared" ca="1" si="28"/>
        <v>1368025612.9084644</v>
      </c>
      <c r="Q94" s="80">
        <f t="shared" ca="1" si="29"/>
        <v>85153750.347022548</v>
      </c>
      <c r="R94" s="58">
        <f t="shared" ca="1" si="18"/>
        <v>-3.1691164660976046E-3</v>
      </c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</row>
    <row r="95" spans="1:35">
      <c r="A95" s="87">
        <v>21374.5</v>
      </c>
      <c r="B95" s="87">
        <v>-7.2364550003840122E-2</v>
      </c>
      <c r="C95" s="87">
        <v>1</v>
      </c>
      <c r="D95" s="88">
        <f t="shared" si="19"/>
        <v>2.1374499999999999</v>
      </c>
      <c r="E95" s="88">
        <f t="shared" si="19"/>
        <v>-7.2364550003840122E-2</v>
      </c>
      <c r="F95" s="80">
        <f t="shared" si="20"/>
        <v>2.1374499999999999</v>
      </c>
      <c r="G95" s="80">
        <f t="shared" si="20"/>
        <v>-7.2364550003840122E-2</v>
      </c>
      <c r="H95" s="80">
        <f t="shared" si="21"/>
        <v>4.5686925024999994</v>
      </c>
      <c r="I95" s="80">
        <f t="shared" si="22"/>
        <v>9.7653517894686228</v>
      </c>
      <c r="J95" s="80">
        <f t="shared" si="23"/>
        <v>20.872951182399706</v>
      </c>
      <c r="K95" s="80">
        <f t="shared" si="24"/>
        <v>-0.15467560740570807</v>
      </c>
      <c r="L95" s="80">
        <f t="shared" si="25"/>
        <v>-0.33061137704933069</v>
      </c>
      <c r="M95" s="80">
        <f t="shared" ca="1" si="17"/>
        <v>-7.0613065414520421E-2</v>
      </c>
      <c r="N95" s="80">
        <f t="shared" ca="1" si="26"/>
        <v>3.0676982666244045E-6</v>
      </c>
      <c r="O95" s="45">
        <f t="shared" ca="1" si="27"/>
        <v>694556953.57999921</v>
      </c>
      <c r="P95" s="80">
        <f t="shared" ca="1" si="28"/>
        <v>1366149207.2173889</v>
      </c>
      <c r="Q95" s="80">
        <f t="shared" ca="1" si="29"/>
        <v>84985614.20186986</v>
      </c>
      <c r="R95" s="58">
        <f t="shared" ca="1" si="18"/>
        <v>-1.7514845893197017E-3</v>
      </c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</row>
    <row r="96" spans="1:35">
      <c r="A96" s="87">
        <v>21379</v>
      </c>
      <c r="B96" s="87">
        <v>-7.6446099999884609E-2</v>
      </c>
      <c r="C96" s="87">
        <v>1</v>
      </c>
      <c r="D96" s="88">
        <f t="shared" si="19"/>
        <v>2.1379000000000001</v>
      </c>
      <c r="E96" s="88">
        <f t="shared" si="19"/>
        <v>-7.6446099999884609E-2</v>
      </c>
      <c r="F96" s="80">
        <f t="shared" si="20"/>
        <v>2.1379000000000001</v>
      </c>
      <c r="G96" s="80">
        <f t="shared" si="20"/>
        <v>-7.6446099999884609E-2</v>
      </c>
      <c r="H96" s="80">
        <f t="shared" si="21"/>
        <v>4.5706164100000004</v>
      </c>
      <c r="I96" s="80">
        <f t="shared" si="22"/>
        <v>9.7715208229390011</v>
      </c>
      <c r="J96" s="80">
        <f t="shared" si="23"/>
        <v>20.89053436736129</v>
      </c>
      <c r="K96" s="80">
        <f t="shared" si="24"/>
        <v>-0.16343411718975331</v>
      </c>
      <c r="L96" s="80">
        <f t="shared" si="25"/>
        <v>-0.34940579913997361</v>
      </c>
      <c r="M96" s="80">
        <f t="shared" ca="1" si="17"/>
        <v>-7.0636296580191688E-2</v>
      </c>
      <c r="N96" s="80">
        <f t="shared" ca="1" si="26"/>
        <v>3.3753815775475566E-5</v>
      </c>
      <c r="O96" s="45">
        <f t="shared" ca="1" si="27"/>
        <v>694484838.88558531</v>
      </c>
      <c r="P96" s="80">
        <f t="shared" ca="1" si="28"/>
        <v>1365785536.4010186</v>
      </c>
      <c r="Q96" s="80">
        <f t="shared" ca="1" si="29"/>
        <v>84953152.760556519</v>
      </c>
      <c r="R96" s="58">
        <f t="shared" ca="1" si="18"/>
        <v>-5.8098034196929216E-3</v>
      </c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</row>
    <row r="97" spans="1:35">
      <c r="A97" s="87">
        <v>21567</v>
      </c>
      <c r="B97" s="87">
        <v>-7.4275300001318101E-2</v>
      </c>
      <c r="C97" s="87">
        <v>1</v>
      </c>
      <c r="D97" s="88">
        <f t="shared" si="19"/>
        <v>2.1566999999999998</v>
      </c>
      <c r="E97" s="88">
        <f t="shared" si="19"/>
        <v>-7.4275300001318101E-2</v>
      </c>
      <c r="F97" s="80">
        <f t="shared" si="20"/>
        <v>2.1566999999999998</v>
      </c>
      <c r="G97" s="80">
        <f t="shared" si="20"/>
        <v>-7.4275300001318101E-2</v>
      </c>
      <c r="H97" s="80">
        <f t="shared" si="21"/>
        <v>4.6513548899999995</v>
      </c>
      <c r="I97" s="80">
        <f t="shared" si="22"/>
        <v>10.031577091262998</v>
      </c>
      <c r="J97" s="80">
        <f t="shared" si="23"/>
        <v>21.635102312726904</v>
      </c>
      <c r="K97" s="80">
        <f t="shared" si="24"/>
        <v>-0.16018953951284273</v>
      </c>
      <c r="L97" s="80">
        <f t="shared" si="25"/>
        <v>-0.34548077986734788</v>
      </c>
      <c r="M97" s="80">
        <f t="shared" ca="1" si="17"/>
        <v>-7.1608846729814546E-2</v>
      </c>
      <c r="N97" s="80">
        <f t="shared" ca="1" si="26"/>
        <v>7.1099730491120104E-6</v>
      </c>
      <c r="O97" s="45">
        <f t="shared" ca="1" si="27"/>
        <v>690746352.87537992</v>
      </c>
      <c r="P97" s="80">
        <f t="shared" ca="1" si="28"/>
        <v>1349348722.0585995</v>
      </c>
      <c r="Q97" s="80">
        <f t="shared" ca="1" si="29"/>
        <v>83521594.077143803</v>
      </c>
      <c r="R97" s="58">
        <f t="shared" ca="1" si="18"/>
        <v>-2.6664532715035549E-3</v>
      </c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</row>
    <row r="98" spans="1:35">
      <c r="A98" s="87">
        <v>22105</v>
      </c>
      <c r="B98" s="87">
        <v>-7.6469499996164814E-2</v>
      </c>
      <c r="C98" s="87">
        <v>1</v>
      </c>
      <c r="D98" s="88">
        <f t="shared" si="19"/>
        <v>2.2105000000000001</v>
      </c>
      <c r="E98" s="88">
        <f t="shared" si="19"/>
        <v>-7.6469499996164814E-2</v>
      </c>
      <c r="F98" s="80">
        <f t="shared" si="20"/>
        <v>2.2105000000000001</v>
      </c>
      <c r="G98" s="80">
        <f t="shared" si="20"/>
        <v>-7.6469499996164814E-2</v>
      </c>
      <c r="H98" s="80">
        <f t="shared" si="21"/>
        <v>4.8863102500000002</v>
      </c>
      <c r="I98" s="80">
        <f t="shared" si="22"/>
        <v>10.801188807625001</v>
      </c>
      <c r="J98" s="80">
        <f t="shared" si="23"/>
        <v>23.876027859255068</v>
      </c>
      <c r="K98" s="80">
        <f t="shared" si="24"/>
        <v>-0.16903582974152234</v>
      </c>
      <c r="L98" s="80">
        <f t="shared" si="25"/>
        <v>-0.37365370164363515</v>
      </c>
      <c r="M98" s="80">
        <f t="shared" ca="1" si="17"/>
        <v>-7.4413620610850897E-2</v>
      </c>
      <c r="N98" s="80">
        <f t="shared" ca="1" si="26"/>
        <v>4.2266400469587262E-6</v>
      </c>
      <c r="O98" s="45">
        <f t="shared" ca="1" si="27"/>
        <v>672320662.01489162</v>
      </c>
      <c r="P98" s="80">
        <f t="shared" ca="1" si="28"/>
        <v>1289254419.0168624</v>
      </c>
      <c r="Q98" s="80">
        <f t="shared" ca="1" si="29"/>
        <v>78642451.911710158</v>
      </c>
      <c r="R98" s="58">
        <f t="shared" ca="1" si="18"/>
        <v>-2.0558793853139162E-3</v>
      </c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</row>
    <row r="99" spans="1:35">
      <c r="A99" s="87">
        <v>22113.5</v>
      </c>
      <c r="B99" s="87">
        <v>-7.3434649995760992E-2</v>
      </c>
      <c r="C99" s="87">
        <v>1</v>
      </c>
      <c r="D99" s="88">
        <f t="shared" si="19"/>
        <v>2.2113499999999999</v>
      </c>
      <c r="E99" s="88">
        <f t="shared" si="19"/>
        <v>-7.3434649995760992E-2</v>
      </c>
      <c r="F99" s="80">
        <f t="shared" si="20"/>
        <v>2.2113499999999999</v>
      </c>
      <c r="G99" s="80">
        <f t="shared" si="20"/>
        <v>-7.3434649995760992E-2</v>
      </c>
      <c r="H99" s="80">
        <f t="shared" si="21"/>
        <v>4.8900688225</v>
      </c>
      <c r="I99" s="80">
        <f t="shared" si="22"/>
        <v>10.813653690635375</v>
      </c>
      <c r="J99" s="80">
        <f t="shared" si="23"/>
        <v>23.912773088786537</v>
      </c>
      <c r="K99" s="80">
        <f t="shared" si="24"/>
        <v>-0.16238971326812607</v>
      </c>
      <c r="L99" s="80">
        <f t="shared" si="25"/>
        <v>-0.35910049243547054</v>
      </c>
      <c r="M99" s="80">
        <f t="shared" ca="1" si="17"/>
        <v>-7.4458191138816188E-2</v>
      </c>
      <c r="N99" s="80">
        <f t="shared" ca="1" si="26"/>
        <v>1.0476364715267361E-6</v>
      </c>
      <c r="O99" s="45">
        <f t="shared" ca="1" si="27"/>
        <v>671939274.89295053</v>
      </c>
      <c r="P99" s="80">
        <f t="shared" ca="1" si="28"/>
        <v>1288154620.4298275</v>
      </c>
      <c r="Q99" s="80">
        <f t="shared" ca="1" si="29"/>
        <v>78556470.693313867</v>
      </c>
      <c r="R99" s="58">
        <f t="shared" ca="1" si="18"/>
        <v>1.0235411430551955E-3</v>
      </c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</row>
    <row r="100" spans="1:35">
      <c r="A100" s="87">
        <v>22117</v>
      </c>
      <c r="B100" s="87">
        <v>-7.5220300001092255E-2</v>
      </c>
      <c r="C100" s="87">
        <v>1</v>
      </c>
      <c r="D100" s="88">
        <f t="shared" si="19"/>
        <v>2.2117</v>
      </c>
      <c r="E100" s="88">
        <f t="shared" si="19"/>
        <v>-7.5220300001092255E-2</v>
      </c>
      <c r="F100" s="80">
        <f t="shared" si="20"/>
        <v>2.2117</v>
      </c>
      <c r="G100" s="80">
        <f t="shared" si="20"/>
        <v>-7.5220300001092255E-2</v>
      </c>
      <c r="H100" s="80">
        <f t="shared" si="21"/>
        <v>4.8916168899999999</v>
      </c>
      <c r="I100" s="80">
        <f t="shared" si="22"/>
        <v>10.818789075612999</v>
      </c>
      <c r="J100" s="80">
        <f t="shared" si="23"/>
        <v>23.92791579853327</v>
      </c>
      <c r="K100" s="80">
        <f t="shared" si="24"/>
        <v>-0.16636473751241573</v>
      </c>
      <c r="L100" s="80">
        <f t="shared" si="25"/>
        <v>-0.36794888995620989</v>
      </c>
      <c r="M100" s="80">
        <f t="shared" ca="1" si="17"/>
        <v>-7.447654603450031E-2</v>
      </c>
      <c r="N100" s="80">
        <f t="shared" ca="1" si="26"/>
        <v>5.5316996282125227E-7</v>
      </c>
      <c r="O100" s="45">
        <f t="shared" ca="1" si="27"/>
        <v>671781430.42196298</v>
      </c>
      <c r="P100" s="80">
        <f t="shared" ca="1" si="28"/>
        <v>1287700440.1630046</v>
      </c>
      <c r="Q100" s="80">
        <f t="shared" ca="1" si="29"/>
        <v>78520989.282751769</v>
      </c>
      <c r="R100" s="58">
        <f t="shared" ca="1" si="18"/>
        <v>-7.4375396659194515E-4</v>
      </c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</row>
    <row r="101" spans="1:35">
      <c r="A101" s="87">
        <v>22120</v>
      </c>
      <c r="B101" s="87">
        <v>-7.3107999996864237E-2</v>
      </c>
      <c r="C101" s="87">
        <v>1</v>
      </c>
      <c r="D101" s="88">
        <f t="shared" si="19"/>
        <v>2.2120000000000002</v>
      </c>
      <c r="E101" s="88">
        <f t="shared" si="19"/>
        <v>-7.3107999996864237E-2</v>
      </c>
      <c r="F101" s="80">
        <f t="shared" si="20"/>
        <v>2.2120000000000002</v>
      </c>
      <c r="G101" s="80">
        <f t="shared" si="20"/>
        <v>-7.3107999996864237E-2</v>
      </c>
      <c r="H101" s="80">
        <f t="shared" si="21"/>
        <v>4.8929440000000008</v>
      </c>
      <c r="I101" s="80">
        <f t="shared" si="22"/>
        <v>10.823192128000002</v>
      </c>
      <c r="J101" s="80">
        <f t="shared" si="23"/>
        <v>23.940900987136008</v>
      </c>
      <c r="K101" s="80">
        <f t="shared" si="24"/>
        <v>-0.16171489599306371</v>
      </c>
      <c r="L101" s="80">
        <f t="shared" si="25"/>
        <v>-0.35771334993665699</v>
      </c>
      <c r="M101" s="80">
        <f t="shared" ca="1" si="17"/>
        <v>-7.4492279881854265E-2</v>
      </c>
      <c r="N101" s="80">
        <f t="shared" ca="1" si="26"/>
        <v>1.9162307999880046E-6</v>
      </c>
      <c r="O101" s="45">
        <f t="shared" ca="1" si="27"/>
        <v>671645762.66680861</v>
      </c>
      <c r="P101" s="80">
        <f t="shared" ca="1" si="28"/>
        <v>1287310529.5054274</v>
      </c>
      <c r="Q101" s="80">
        <f t="shared" ca="1" si="29"/>
        <v>78490540.759853601</v>
      </c>
      <c r="R101" s="58">
        <f t="shared" ca="1" si="18"/>
        <v>1.3842798849900279E-3</v>
      </c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</row>
    <row r="102" spans="1:35">
      <c r="A102" s="87">
        <v>22922</v>
      </c>
      <c r="B102" s="87">
        <v>-8.301979999669129E-2</v>
      </c>
      <c r="C102" s="87">
        <v>1</v>
      </c>
      <c r="D102" s="88">
        <f t="shared" si="19"/>
        <v>2.2921999999999998</v>
      </c>
      <c r="E102" s="88">
        <f t="shared" si="19"/>
        <v>-8.301979999669129E-2</v>
      </c>
      <c r="F102" s="80">
        <f t="shared" si="20"/>
        <v>2.2921999999999998</v>
      </c>
      <c r="G102" s="80">
        <f t="shared" si="20"/>
        <v>-8.301979999669129E-2</v>
      </c>
      <c r="H102" s="80">
        <f t="shared" si="21"/>
        <v>5.2541808399999992</v>
      </c>
      <c r="I102" s="80">
        <f t="shared" si="22"/>
        <v>12.043633321447997</v>
      </c>
      <c r="J102" s="80">
        <f t="shared" si="23"/>
        <v>27.606416299423095</v>
      </c>
      <c r="K102" s="80">
        <f t="shared" si="24"/>
        <v>-0.19029798555241575</v>
      </c>
      <c r="L102" s="80">
        <f t="shared" si="25"/>
        <v>-0.43620104248324737</v>
      </c>
      <c r="M102" s="80">
        <f t="shared" ca="1" si="17"/>
        <v>-7.8734206176787419E-2</v>
      </c>
      <c r="N102" s="80">
        <f t="shared" ca="1" si="26"/>
        <v>1.8366314389198255E-5</v>
      </c>
      <c r="O102" s="45">
        <f t="shared" ca="1" si="27"/>
        <v>623454773.65013254</v>
      </c>
      <c r="P102" s="80">
        <f t="shared" ca="1" si="28"/>
        <v>1163781968.0888138</v>
      </c>
      <c r="Q102" s="80">
        <f t="shared" ca="1" si="29"/>
        <v>69241913.286302954</v>
      </c>
      <c r="R102" s="58">
        <f t="shared" ca="1" si="18"/>
        <v>-4.2855938199038712E-3</v>
      </c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</row>
    <row r="103" spans="1:35">
      <c r="A103" s="87">
        <v>22922</v>
      </c>
      <c r="B103" s="87">
        <v>-8.2969800001592375E-2</v>
      </c>
      <c r="C103" s="87">
        <v>1</v>
      </c>
      <c r="D103" s="88">
        <f t="shared" si="19"/>
        <v>2.2921999999999998</v>
      </c>
      <c r="E103" s="88">
        <f t="shared" si="19"/>
        <v>-8.2969800001592375E-2</v>
      </c>
      <c r="F103" s="80">
        <f t="shared" si="20"/>
        <v>2.2921999999999998</v>
      </c>
      <c r="G103" s="80">
        <f t="shared" si="20"/>
        <v>-8.2969800001592375E-2</v>
      </c>
      <c r="H103" s="80">
        <f t="shared" si="21"/>
        <v>5.2541808399999992</v>
      </c>
      <c r="I103" s="80">
        <f t="shared" si="22"/>
        <v>12.043633321447997</v>
      </c>
      <c r="J103" s="80">
        <f t="shared" si="23"/>
        <v>27.606416299423095</v>
      </c>
      <c r="K103" s="80">
        <f t="shared" si="24"/>
        <v>-0.19018337556365003</v>
      </c>
      <c r="L103" s="80">
        <f t="shared" si="25"/>
        <v>-0.43593833346699856</v>
      </c>
      <c r="M103" s="80">
        <f t="shared" ca="1" si="17"/>
        <v>-7.8734206176787419E-2</v>
      </c>
      <c r="N103" s="80">
        <f t="shared" ca="1" si="26"/>
        <v>1.7940255048725877E-5</v>
      </c>
      <c r="O103" s="45">
        <f t="shared" ca="1" si="27"/>
        <v>623454773.65013254</v>
      </c>
      <c r="P103" s="80">
        <f t="shared" ca="1" si="28"/>
        <v>1163781968.0888138</v>
      </c>
      <c r="Q103" s="80">
        <f t="shared" ca="1" si="29"/>
        <v>69241913.286302954</v>
      </c>
      <c r="R103" s="58">
        <f t="shared" ca="1" si="18"/>
        <v>-4.2355938248049563E-3</v>
      </c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</row>
    <row r="104" spans="1:35">
      <c r="A104" s="87">
        <v>22922</v>
      </c>
      <c r="B104" s="87">
        <v>-8.2659799998509698E-2</v>
      </c>
      <c r="C104" s="87">
        <v>1</v>
      </c>
      <c r="D104" s="88">
        <f t="shared" si="19"/>
        <v>2.2921999999999998</v>
      </c>
      <c r="E104" s="88">
        <f t="shared" si="19"/>
        <v>-8.2659799998509698E-2</v>
      </c>
      <c r="F104" s="80">
        <f t="shared" si="20"/>
        <v>2.2921999999999998</v>
      </c>
      <c r="G104" s="80">
        <f t="shared" si="20"/>
        <v>-8.2659799998509698E-2</v>
      </c>
      <c r="H104" s="80">
        <f t="shared" si="21"/>
        <v>5.2541808399999992</v>
      </c>
      <c r="I104" s="80">
        <f t="shared" si="22"/>
        <v>12.043633321447997</v>
      </c>
      <c r="J104" s="80">
        <f t="shared" si="23"/>
        <v>27.606416299423095</v>
      </c>
      <c r="K104" s="80">
        <f t="shared" si="24"/>
        <v>-0.18947279355658392</v>
      </c>
      <c r="L104" s="80">
        <f t="shared" si="25"/>
        <v>-0.43430953739040162</v>
      </c>
      <c r="M104" s="80">
        <f t="shared" ca="1" si="17"/>
        <v>-7.8734206176787419E-2</v>
      </c>
      <c r="N104" s="80">
        <f t="shared" ca="1" si="26"/>
        <v>1.5410286853144126E-5</v>
      </c>
      <c r="O104" s="45">
        <f t="shared" ca="1" si="27"/>
        <v>623454773.65013254</v>
      </c>
      <c r="P104" s="80">
        <f t="shared" ca="1" si="28"/>
        <v>1163781968.0888138</v>
      </c>
      <c r="Q104" s="80">
        <f t="shared" ca="1" si="29"/>
        <v>69241913.286302954</v>
      </c>
      <c r="R104" s="58">
        <f t="shared" ca="1" si="18"/>
        <v>-3.9255938217222786E-3</v>
      </c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</row>
    <row r="105" spans="1:35">
      <c r="A105" s="87">
        <v>22922</v>
      </c>
      <c r="B105" s="87">
        <v>-8.2619799999520183E-2</v>
      </c>
      <c r="C105" s="87">
        <v>1</v>
      </c>
      <c r="D105" s="88">
        <f t="shared" si="19"/>
        <v>2.2921999999999998</v>
      </c>
      <c r="E105" s="88">
        <f t="shared" si="19"/>
        <v>-8.2619799999520183E-2</v>
      </c>
      <c r="F105" s="80">
        <f t="shared" si="20"/>
        <v>2.2921999999999998</v>
      </c>
      <c r="G105" s="80">
        <f t="shared" si="20"/>
        <v>-8.2619799999520183E-2</v>
      </c>
      <c r="H105" s="80">
        <f t="shared" si="21"/>
        <v>5.2541808399999992</v>
      </c>
      <c r="I105" s="80">
        <f t="shared" si="22"/>
        <v>12.043633321447997</v>
      </c>
      <c r="J105" s="80">
        <f t="shared" si="23"/>
        <v>27.606416299423095</v>
      </c>
      <c r="K105" s="80">
        <f t="shared" si="24"/>
        <v>-0.18938110555890014</v>
      </c>
      <c r="L105" s="80">
        <f t="shared" si="25"/>
        <v>-0.43409937016211086</v>
      </c>
      <c r="M105" s="80">
        <f t="shared" ca="1" si="17"/>
        <v>-7.8734206176787419E-2</v>
      </c>
      <c r="N105" s="80">
        <f t="shared" ca="1" si="26"/>
        <v>1.5097839355259011E-5</v>
      </c>
      <c r="O105" s="45">
        <f t="shared" ca="1" si="27"/>
        <v>623454773.65013254</v>
      </c>
      <c r="P105" s="80">
        <f t="shared" ca="1" si="28"/>
        <v>1163781968.0888138</v>
      </c>
      <c r="Q105" s="80">
        <f t="shared" ca="1" si="29"/>
        <v>69241913.286302954</v>
      </c>
      <c r="R105" s="58">
        <f t="shared" ca="1" si="18"/>
        <v>-3.8855938227327635E-3</v>
      </c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</row>
    <row r="106" spans="1:35">
      <c r="A106" s="87">
        <v>23596.5</v>
      </c>
      <c r="B106" s="87">
        <v>-8.3154350002587307E-2</v>
      </c>
      <c r="C106" s="87">
        <v>1</v>
      </c>
      <c r="D106" s="88">
        <f t="shared" si="19"/>
        <v>2.3596499999999998</v>
      </c>
      <c r="E106" s="88">
        <f t="shared" si="19"/>
        <v>-8.3154350002587307E-2</v>
      </c>
      <c r="F106" s="80">
        <f t="shared" si="20"/>
        <v>2.3596499999999998</v>
      </c>
      <c r="G106" s="80">
        <f t="shared" si="20"/>
        <v>-8.3154350002587307E-2</v>
      </c>
      <c r="H106" s="80">
        <f t="shared" si="21"/>
        <v>5.5679481224999989</v>
      </c>
      <c r="I106" s="80">
        <f t="shared" si="22"/>
        <v>13.138408787257122</v>
      </c>
      <c r="J106" s="80">
        <f t="shared" si="23"/>
        <v>31.002046294851265</v>
      </c>
      <c r="K106" s="80">
        <f t="shared" si="24"/>
        <v>-0.19621516198360511</v>
      </c>
      <c r="L106" s="80">
        <f t="shared" si="25"/>
        <v>-0.46299910697461377</v>
      </c>
      <c r="M106" s="80">
        <f t="shared" ca="1" si="17"/>
        <v>-8.2356899725255422E-2</v>
      </c>
      <c r="N106" s="80">
        <f t="shared" ca="1" si="26"/>
        <v>6.3592694481669999E-7</v>
      </c>
      <c r="O106" s="45">
        <f t="shared" ca="1" si="27"/>
        <v>566012320.97252631</v>
      </c>
      <c r="P106" s="80">
        <f t="shared" ca="1" si="28"/>
        <v>1033500906.9223565</v>
      </c>
      <c r="Q106" s="80">
        <f t="shared" ca="1" si="29"/>
        <v>60010080.166200541</v>
      </c>
      <c r="R106" s="58">
        <f t="shared" ca="1" si="18"/>
        <v>-7.9745027733188478E-4</v>
      </c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</row>
    <row r="107" spans="1:35">
      <c r="A107" s="87">
        <v>23615.5</v>
      </c>
      <c r="B107" s="87">
        <v>-8.7476449996756855E-2</v>
      </c>
      <c r="C107" s="87">
        <v>1</v>
      </c>
      <c r="D107" s="88">
        <f t="shared" si="19"/>
        <v>2.3615499999999998</v>
      </c>
      <c r="E107" s="88">
        <f t="shared" si="19"/>
        <v>-8.7476449996756855E-2</v>
      </c>
      <c r="F107" s="80">
        <f t="shared" si="20"/>
        <v>2.3615499999999998</v>
      </c>
      <c r="G107" s="80">
        <f t="shared" si="20"/>
        <v>-8.7476449996756855E-2</v>
      </c>
      <c r="H107" s="80">
        <f t="shared" si="21"/>
        <v>5.5769184024999987</v>
      </c>
      <c r="I107" s="80">
        <f t="shared" si="22"/>
        <v>13.170171653423871</v>
      </c>
      <c r="J107" s="80">
        <f t="shared" si="23"/>
        <v>31.102018868143141</v>
      </c>
      <c r="K107" s="80">
        <f t="shared" si="24"/>
        <v>-0.20658001048984115</v>
      </c>
      <c r="L107" s="80">
        <f t="shared" si="25"/>
        <v>-0.48784902377228434</v>
      </c>
      <c r="M107" s="80">
        <f t="shared" ca="1" si="17"/>
        <v>-8.2459676952625904E-2</v>
      </c>
      <c r="N107" s="80">
        <f t="shared" ca="1" si="26"/>
        <v>2.5168011776318931E-5</v>
      </c>
      <c r="O107" s="45">
        <f t="shared" ca="1" si="27"/>
        <v>564194563.40681207</v>
      </c>
      <c r="P107" s="80">
        <f t="shared" ca="1" si="28"/>
        <v>1029533819.7441324</v>
      </c>
      <c r="Q107" s="80">
        <f t="shared" ca="1" si="29"/>
        <v>59734672.824055478</v>
      </c>
      <c r="R107" s="58">
        <f t="shared" ca="1" si="18"/>
        <v>-5.016773044130951E-3</v>
      </c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</row>
    <row r="108" spans="1:35">
      <c r="A108" s="87">
        <v>23617</v>
      </c>
      <c r="B108" s="87">
        <v>-8.1470299999637064E-2</v>
      </c>
      <c r="C108" s="87">
        <v>1</v>
      </c>
      <c r="D108" s="88">
        <f t="shared" si="19"/>
        <v>2.3616999999999999</v>
      </c>
      <c r="E108" s="88">
        <f t="shared" si="19"/>
        <v>-8.1470299999637064E-2</v>
      </c>
      <c r="F108" s="80">
        <f t="shared" si="20"/>
        <v>2.3616999999999999</v>
      </c>
      <c r="G108" s="80">
        <f t="shared" si="20"/>
        <v>-8.1470299999637064E-2</v>
      </c>
      <c r="H108" s="80">
        <f t="shared" si="21"/>
        <v>5.5776268899999994</v>
      </c>
      <c r="I108" s="80">
        <f t="shared" si="22"/>
        <v>13.172681426112998</v>
      </c>
      <c r="J108" s="80">
        <f t="shared" si="23"/>
        <v>31.109921724051066</v>
      </c>
      <c r="K108" s="80">
        <f t="shared" si="24"/>
        <v>-0.19240840750914284</v>
      </c>
      <c r="L108" s="80">
        <f t="shared" si="25"/>
        <v>-0.45441093601434263</v>
      </c>
      <c r="M108" s="80">
        <f t="shared" ca="1" si="17"/>
        <v>-8.2467792646745502E-2</v>
      </c>
      <c r="N108" s="80">
        <f t="shared" ca="1" si="26"/>
        <v>9.9499158103540053E-7</v>
      </c>
      <c r="O108" s="45">
        <f t="shared" ca="1" si="27"/>
        <v>564050621.12585771</v>
      </c>
      <c r="P108" s="80">
        <f t="shared" ca="1" si="28"/>
        <v>1029219998.934307</v>
      </c>
      <c r="Q108" s="80">
        <f t="shared" ca="1" si="29"/>
        <v>59712898.985442914</v>
      </c>
      <c r="R108" s="58">
        <f t="shared" ca="1" si="18"/>
        <v>9.9749264710843888E-4</v>
      </c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</row>
    <row r="109" spans="1:35">
      <c r="A109" s="87">
        <v>23637.5</v>
      </c>
      <c r="B109" s="87">
        <v>-8.368625000002794E-2</v>
      </c>
      <c r="C109" s="87">
        <v>1</v>
      </c>
      <c r="D109" s="88">
        <f t="shared" si="19"/>
        <v>2.36375</v>
      </c>
      <c r="E109" s="88">
        <f t="shared" si="19"/>
        <v>-8.368625000002794E-2</v>
      </c>
      <c r="F109" s="80">
        <f t="shared" si="20"/>
        <v>2.36375</v>
      </c>
      <c r="G109" s="80">
        <f t="shared" si="20"/>
        <v>-8.368625000002794E-2</v>
      </c>
      <c r="H109" s="80">
        <f t="shared" si="21"/>
        <v>5.5873140625</v>
      </c>
      <c r="I109" s="80">
        <f t="shared" si="22"/>
        <v>13.207013615234375</v>
      </c>
      <c r="J109" s="80">
        <f t="shared" si="23"/>
        <v>31.218078433010255</v>
      </c>
      <c r="K109" s="80">
        <f t="shared" si="24"/>
        <v>-0.19781337343756605</v>
      </c>
      <c r="L109" s="80">
        <f t="shared" si="25"/>
        <v>-0.46758136146304674</v>
      </c>
      <c r="M109" s="80">
        <f t="shared" ca="1" si="17"/>
        <v>-8.2578732102827929E-2</v>
      </c>
      <c r="N109" s="80">
        <f t="shared" ca="1" si="26"/>
        <v>1.2265958926183342E-6</v>
      </c>
      <c r="O109" s="45">
        <f t="shared" ca="1" si="27"/>
        <v>562077057.04503548</v>
      </c>
      <c r="P109" s="80">
        <f t="shared" ca="1" si="28"/>
        <v>1024921937.0328269</v>
      </c>
      <c r="Q109" s="80">
        <f t="shared" ca="1" si="29"/>
        <v>59414870.518908583</v>
      </c>
      <c r="R109" s="58">
        <f t="shared" ca="1" si="18"/>
        <v>-1.107517897200011E-3</v>
      </c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</row>
    <row r="110" spans="1:35">
      <c r="A110" s="87">
        <v>23648</v>
      </c>
      <c r="B110" s="87">
        <v>-8.5943199999746867E-2</v>
      </c>
      <c r="C110" s="87">
        <v>1</v>
      </c>
      <c r="D110" s="88">
        <f t="shared" si="19"/>
        <v>2.3647999999999998</v>
      </c>
      <c r="E110" s="88">
        <f t="shared" si="19"/>
        <v>-8.5943199999746867E-2</v>
      </c>
      <c r="F110" s="80">
        <f t="shared" si="20"/>
        <v>2.3647999999999998</v>
      </c>
      <c r="G110" s="80">
        <f t="shared" si="20"/>
        <v>-8.5943199999746867E-2</v>
      </c>
      <c r="H110" s="80">
        <f t="shared" si="21"/>
        <v>5.5922790399999993</v>
      </c>
      <c r="I110" s="80">
        <f t="shared" si="22"/>
        <v>13.224621473791997</v>
      </c>
      <c r="J110" s="80">
        <f t="shared" si="23"/>
        <v>31.273584861223313</v>
      </c>
      <c r="K110" s="80">
        <f t="shared" si="24"/>
        <v>-0.20323847935940137</v>
      </c>
      <c r="L110" s="80">
        <f t="shared" si="25"/>
        <v>-0.48061835598911229</v>
      </c>
      <c r="M110" s="80">
        <f t="shared" ca="1" si="17"/>
        <v>-8.2635572772492755E-2</v>
      </c>
      <c r="N110" s="80">
        <f t="shared" ca="1" si="26"/>
        <v>1.0940397874472725E-5</v>
      </c>
      <c r="O110" s="45">
        <f t="shared" ca="1" si="27"/>
        <v>561061638.52723527</v>
      </c>
      <c r="P110" s="80">
        <f t="shared" ca="1" si="28"/>
        <v>1022713900.5276096</v>
      </c>
      <c r="Q110" s="80">
        <f t="shared" ca="1" si="29"/>
        <v>59261897.524242468</v>
      </c>
      <c r="R110" s="58">
        <f t="shared" ca="1" si="18"/>
        <v>-3.3076272272541118E-3</v>
      </c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</row>
    <row r="111" spans="1:35">
      <c r="A111" s="87">
        <v>23722</v>
      </c>
      <c r="B111" s="87">
        <v>-8.5639799995988142E-2</v>
      </c>
      <c r="C111" s="87">
        <v>1</v>
      </c>
      <c r="D111" s="88">
        <f t="shared" si="19"/>
        <v>2.3721999999999999</v>
      </c>
      <c r="E111" s="88">
        <f t="shared" si="19"/>
        <v>-8.5639799995988142E-2</v>
      </c>
      <c r="F111" s="80">
        <f t="shared" si="20"/>
        <v>2.3721999999999999</v>
      </c>
      <c r="G111" s="80">
        <f t="shared" si="20"/>
        <v>-8.5639799995988142E-2</v>
      </c>
      <c r="H111" s="80">
        <f t="shared" si="21"/>
        <v>5.6273328399999993</v>
      </c>
      <c r="I111" s="80">
        <f t="shared" si="22"/>
        <v>13.349158963047998</v>
      </c>
      <c r="J111" s="80">
        <f t="shared" si="23"/>
        <v>31.666874892142459</v>
      </c>
      <c r="K111" s="80">
        <f t="shared" si="24"/>
        <v>-0.20315473355048305</v>
      </c>
      <c r="L111" s="80">
        <f t="shared" si="25"/>
        <v>-0.48192365892845584</v>
      </c>
      <c r="M111" s="80">
        <f t="shared" ca="1" si="17"/>
        <v>-8.3036510358352106E-2</v>
      </c>
      <c r="N111" s="80">
        <f t="shared" ca="1" si="26"/>
        <v>6.7771169374231631E-6</v>
      </c>
      <c r="O111" s="45">
        <f t="shared" ca="1" si="27"/>
        <v>553818622.09326446</v>
      </c>
      <c r="P111" s="80">
        <f t="shared" ca="1" si="28"/>
        <v>1007027996.3698146</v>
      </c>
      <c r="Q111" s="80">
        <f t="shared" ca="1" si="29"/>
        <v>58177725.22034815</v>
      </c>
      <c r="R111" s="58">
        <f t="shared" ca="1" si="18"/>
        <v>-2.6032896376360359E-3</v>
      </c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</row>
    <row r="112" spans="1:35">
      <c r="A112" s="87">
        <v>23740</v>
      </c>
      <c r="B112" s="87">
        <v>-8.6965999995300081E-2</v>
      </c>
      <c r="C112" s="87">
        <v>1</v>
      </c>
      <c r="D112" s="88">
        <f t="shared" si="19"/>
        <v>2.3740000000000001</v>
      </c>
      <c r="E112" s="88">
        <f t="shared" si="19"/>
        <v>-8.6965999995300081E-2</v>
      </c>
      <c r="F112" s="80">
        <f t="shared" si="20"/>
        <v>2.3740000000000001</v>
      </c>
      <c r="G112" s="80">
        <f t="shared" si="20"/>
        <v>-8.6965999995300081E-2</v>
      </c>
      <c r="H112" s="80">
        <f t="shared" si="21"/>
        <v>5.6358760000000006</v>
      </c>
      <c r="I112" s="80">
        <f t="shared" si="22"/>
        <v>13.379569624000002</v>
      </c>
      <c r="J112" s="80">
        <f t="shared" si="23"/>
        <v>31.763098287376007</v>
      </c>
      <c r="K112" s="80">
        <f t="shared" si="24"/>
        <v>-0.20645728398884239</v>
      </c>
      <c r="L112" s="80">
        <f t="shared" si="25"/>
        <v>-0.49012959218951185</v>
      </c>
      <c r="M112" s="80">
        <f t="shared" ca="1" si="17"/>
        <v>-8.3134127402125141E-2</v>
      </c>
      <c r="N112" s="80">
        <f t="shared" ca="1" si="26"/>
        <v>1.4683247570325238E-5</v>
      </c>
      <c r="O112" s="45">
        <f t="shared" ca="1" si="27"/>
        <v>552034107.18566298</v>
      </c>
      <c r="P112" s="80">
        <f t="shared" ca="1" si="28"/>
        <v>1003180080.1672083</v>
      </c>
      <c r="Q112" s="80">
        <f t="shared" ca="1" si="29"/>
        <v>57912437.983165957</v>
      </c>
      <c r="R112" s="58">
        <f t="shared" ca="1" si="18"/>
        <v>-3.8318725931749398E-3</v>
      </c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</row>
    <row r="113" spans="1:35">
      <c r="A113" s="87">
        <v>23740</v>
      </c>
      <c r="B113" s="87">
        <v>-8.6965999995300081E-2</v>
      </c>
      <c r="C113" s="87">
        <v>1</v>
      </c>
      <c r="D113" s="88">
        <f t="shared" si="19"/>
        <v>2.3740000000000001</v>
      </c>
      <c r="E113" s="88">
        <f t="shared" si="19"/>
        <v>-8.6965999995300081E-2</v>
      </c>
      <c r="F113" s="80">
        <f t="shared" si="20"/>
        <v>2.3740000000000001</v>
      </c>
      <c r="G113" s="80">
        <f t="shared" si="20"/>
        <v>-8.6965999995300081E-2</v>
      </c>
      <c r="H113" s="80">
        <f t="shared" si="21"/>
        <v>5.6358760000000006</v>
      </c>
      <c r="I113" s="80">
        <f t="shared" si="22"/>
        <v>13.379569624000002</v>
      </c>
      <c r="J113" s="80">
        <f t="shared" si="23"/>
        <v>31.763098287376007</v>
      </c>
      <c r="K113" s="80">
        <f t="shared" si="24"/>
        <v>-0.20645728398884239</v>
      </c>
      <c r="L113" s="80">
        <f t="shared" si="25"/>
        <v>-0.49012959218951185</v>
      </c>
      <c r="M113" s="80">
        <f t="shared" ca="1" si="17"/>
        <v>-8.3134127402125141E-2</v>
      </c>
      <c r="N113" s="80">
        <f t="shared" ca="1" si="26"/>
        <v>1.4683247570325238E-5</v>
      </c>
      <c r="O113" s="45">
        <f t="shared" ca="1" si="27"/>
        <v>552034107.18566298</v>
      </c>
      <c r="P113" s="80">
        <f t="shared" ca="1" si="28"/>
        <v>1003180080.1672083</v>
      </c>
      <c r="Q113" s="80">
        <f t="shared" ca="1" si="29"/>
        <v>57912437.983165957</v>
      </c>
      <c r="R113" s="58">
        <f t="shared" ca="1" si="18"/>
        <v>-3.8318725931749398E-3</v>
      </c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</row>
    <row r="114" spans="1:35">
      <c r="A114" s="87">
        <v>24470</v>
      </c>
      <c r="B114" s="87">
        <v>-9.0172999996866565E-2</v>
      </c>
      <c r="C114" s="87">
        <v>1</v>
      </c>
      <c r="D114" s="88">
        <f t="shared" si="19"/>
        <v>2.4470000000000001</v>
      </c>
      <c r="E114" s="88">
        <f t="shared" si="19"/>
        <v>-9.0172999996866565E-2</v>
      </c>
      <c r="F114" s="80">
        <f t="shared" si="20"/>
        <v>2.4470000000000001</v>
      </c>
      <c r="G114" s="80">
        <f t="shared" si="20"/>
        <v>-9.0172999996866565E-2</v>
      </c>
      <c r="H114" s="80">
        <f t="shared" si="21"/>
        <v>5.9878090000000004</v>
      </c>
      <c r="I114" s="80">
        <f t="shared" si="22"/>
        <v>14.652168623000001</v>
      </c>
      <c r="J114" s="80">
        <f t="shared" si="23"/>
        <v>35.853856620481004</v>
      </c>
      <c r="K114" s="80">
        <f t="shared" si="24"/>
        <v>-0.2206533309923325</v>
      </c>
      <c r="L114" s="80">
        <f t="shared" si="25"/>
        <v>-0.5399387009382377</v>
      </c>
      <c r="M114" s="80">
        <f t="shared" ca="1" si="17"/>
        <v>-8.7123272549920611E-2</v>
      </c>
      <c r="N114" s="80">
        <f t="shared" ca="1" si="26"/>
        <v>9.30083750065549E-6</v>
      </c>
      <c r="O114" s="45">
        <f t="shared" ca="1" si="27"/>
        <v>472945387.88233644</v>
      </c>
      <c r="P114" s="80">
        <f t="shared" ca="1" si="28"/>
        <v>837967005.19057441</v>
      </c>
      <c r="Q114" s="80">
        <f t="shared" ca="1" si="29"/>
        <v>46746613.174898796</v>
      </c>
      <c r="R114" s="58">
        <f t="shared" ca="1" si="18"/>
        <v>-3.0497274469459545E-3</v>
      </c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</row>
    <row r="115" spans="1:35">
      <c r="A115" s="87">
        <v>24543</v>
      </c>
      <c r="B115" s="87">
        <v>-8.96736999929999E-2</v>
      </c>
      <c r="C115" s="87">
        <v>1</v>
      </c>
      <c r="D115" s="88">
        <f t="shared" si="19"/>
        <v>2.4542999999999999</v>
      </c>
      <c r="E115" s="88">
        <f t="shared" si="19"/>
        <v>-8.96736999929999E-2</v>
      </c>
      <c r="F115" s="80">
        <f t="shared" si="20"/>
        <v>2.4542999999999999</v>
      </c>
      <c r="G115" s="80">
        <f t="shared" si="20"/>
        <v>-8.96736999929999E-2</v>
      </c>
      <c r="H115" s="80">
        <f t="shared" si="21"/>
        <v>6.0235884899999999</v>
      </c>
      <c r="I115" s="80">
        <f t="shared" si="22"/>
        <v>14.783693231007</v>
      </c>
      <c r="J115" s="80">
        <f t="shared" si="23"/>
        <v>36.283618296860482</v>
      </c>
      <c r="K115" s="80">
        <f t="shared" si="24"/>
        <v>-0.22008616189281965</v>
      </c>
      <c r="L115" s="80">
        <f t="shared" si="25"/>
        <v>-0.54015746713354729</v>
      </c>
      <c r="M115" s="80">
        <f t="shared" ca="1" si="17"/>
        <v>-8.7525432527244248E-2</v>
      </c>
      <c r="N115" s="80">
        <f t="shared" ca="1" si="26"/>
        <v>4.6150531044242096E-6</v>
      </c>
      <c r="O115" s="45">
        <f t="shared" ca="1" si="27"/>
        <v>464404154.96716732</v>
      </c>
      <c r="P115" s="80">
        <f t="shared" ca="1" si="28"/>
        <v>820636968.778602</v>
      </c>
      <c r="Q115" s="80">
        <f t="shared" ca="1" si="29"/>
        <v>45598847.785938963</v>
      </c>
      <c r="R115" s="58">
        <f t="shared" ca="1" si="18"/>
        <v>-2.1482674657556516E-3</v>
      </c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</row>
    <row r="116" spans="1:35">
      <c r="A116" s="87">
        <v>24543</v>
      </c>
      <c r="B116" s="87">
        <v>-8.96736999929999E-2</v>
      </c>
      <c r="C116" s="87">
        <v>1</v>
      </c>
      <c r="D116" s="88">
        <f t="shared" si="19"/>
        <v>2.4542999999999999</v>
      </c>
      <c r="E116" s="88">
        <f t="shared" si="19"/>
        <v>-8.96736999929999E-2</v>
      </c>
      <c r="F116" s="80">
        <f t="shared" si="20"/>
        <v>2.4542999999999999</v>
      </c>
      <c r="G116" s="80">
        <f t="shared" si="20"/>
        <v>-8.96736999929999E-2</v>
      </c>
      <c r="H116" s="80">
        <f t="shared" si="21"/>
        <v>6.0235884899999999</v>
      </c>
      <c r="I116" s="80">
        <f t="shared" si="22"/>
        <v>14.783693231007</v>
      </c>
      <c r="J116" s="80">
        <f t="shared" si="23"/>
        <v>36.283618296860482</v>
      </c>
      <c r="K116" s="80">
        <f t="shared" si="24"/>
        <v>-0.22008616189281965</v>
      </c>
      <c r="L116" s="80">
        <f t="shared" si="25"/>
        <v>-0.54015746713354729</v>
      </c>
      <c r="M116" s="80">
        <f t="shared" ca="1" si="17"/>
        <v>-8.7525432527244248E-2</v>
      </c>
      <c r="N116" s="80">
        <f t="shared" ca="1" si="26"/>
        <v>4.6150531044242096E-6</v>
      </c>
      <c r="O116" s="45">
        <f t="shared" ca="1" si="27"/>
        <v>464404154.96716732</v>
      </c>
      <c r="P116" s="80">
        <f t="shared" ca="1" si="28"/>
        <v>820636968.778602</v>
      </c>
      <c r="Q116" s="80">
        <f t="shared" ca="1" si="29"/>
        <v>45598847.785938963</v>
      </c>
      <c r="R116" s="58">
        <f t="shared" ca="1" si="18"/>
        <v>-2.1482674657556516E-3</v>
      </c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</row>
    <row r="117" spans="1:35">
      <c r="A117" s="87">
        <v>24602.5</v>
      </c>
      <c r="B117" s="87">
        <v>-8.6329749996366445E-2</v>
      </c>
      <c r="C117" s="87">
        <v>1</v>
      </c>
      <c r="D117" s="88">
        <f t="shared" si="19"/>
        <v>2.4602499999999998</v>
      </c>
      <c r="E117" s="88">
        <f t="shared" si="19"/>
        <v>-8.6329749996366445E-2</v>
      </c>
      <c r="F117" s="80">
        <f t="shared" si="20"/>
        <v>2.4602499999999998</v>
      </c>
      <c r="G117" s="80">
        <f t="shared" si="20"/>
        <v>-8.6329749996366445E-2</v>
      </c>
      <c r="H117" s="80">
        <f t="shared" si="21"/>
        <v>6.0528300624999991</v>
      </c>
      <c r="I117" s="80">
        <f t="shared" si="22"/>
        <v>14.891475161265621</v>
      </c>
      <c r="J117" s="80">
        <f t="shared" si="23"/>
        <v>36.636751765503739</v>
      </c>
      <c r="K117" s="80">
        <f t="shared" si="24"/>
        <v>-0.21239276742856053</v>
      </c>
      <c r="L117" s="80">
        <f t="shared" si="25"/>
        <v>-0.52253930606611598</v>
      </c>
      <c r="M117" s="80">
        <f t="shared" ca="1" si="17"/>
        <v>-8.7853656940691915E-2</v>
      </c>
      <c r="N117" s="80">
        <f t="shared" ca="1" si="26"/>
        <v>2.3222923749633927E-6</v>
      </c>
      <c r="O117" s="45">
        <f t="shared" ca="1" si="27"/>
        <v>457370829.21751374</v>
      </c>
      <c r="P117" s="80">
        <f t="shared" ca="1" si="28"/>
        <v>806429089.4142586</v>
      </c>
      <c r="Q117" s="80">
        <f t="shared" ca="1" si="29"/>
        <v>44661002.921832263</v>
      </c>
      <c r="R117" s="58">
        <f t="shared" ca="1" si="18"/>
        <v>1.5239069443254705E-3</v>
      </c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</row>
    <row r="118" spans="1:35">
      <c r="A118" s="87">
        <v>24603</v>
      </c>
      <c r="B118" s="87">
        <v>-9.0027699996426236E-2</v>
      </c>
      <c r="C118" s="87">
        <v>1</v>
      </c>
      <c r="D118" s="88">
        <f t="shared" si="19"/>
        <v>2.4603000000000002</v>
      </c>
      <c r="E118" s="88">
        <f t="shared" si="19"/>
        <v>-9.0027699996426236E-2</v>
      </c>
      <c r="F118" s="80">
        <f t="shared" si="20"/>
        <v>2.4603000000000002</v>
      </c>
      <c r="G118" s="80">
        <f t="shared" si="20"/>
        <v>-9.0027699996426236E-2</v>
      </c>
      <c r="H118" s="80">
        <f t="shared" si="21"/>
        <v>6.0530760900000011</v>
      </c>
      <c r="I118" s="80">
        <f t="shared" si="22"/>
        <v>14.892383104227005</v>
      </c>
      <c r="J118" s="80">
        <f t="shared" si="23"/>
        <v>36.639730151329701</v>
      </c>
      <c r="K118" s="80">
        <f t="shared" si="24"/>
        <v>-0.22149515030120748</v>
      </c>
      <c r="L118" s="80">
        <f t="shared" si="25"/>
        <v>-0.54494451828606083</v>
      </c>
      <c r="M118" s="80">
        <f t="shared" ca="1" si="17"/>
        <v>-8.7856416790001307E-2</v>
      </c>
      <c r="N118" s="80">
        <f t="shared" ca="1" si="26"/>
        <v>4.7144707625029198E-6</v>
      </c>
      <c r="O118" s="45">
        <f t="shared" ca="1" si="27"/>
        <v>457311461.4189719</v>
      </c>
      <c r="P118" s="80">
        <f t="shared" ca="1" si="28"/>
        <v>806309396.8181982</v>
      </c>
      <c r="Q118" s="80">
        <f t="shared" ca="1" si="29"/>
        <v>44653114.118653446</v>
      </c>
      <c r="R118" s="58">
        <f t="shared" ca="1" si="18"/>
        <v>-2.1712832064249288E-3</v>
      </c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</row>
    <row r="119" spans="1:35">
      <c r="A119" s="87">
        <v>26177</v>
      </c>
      <c r="B119" s="87">
        <v>-9.9174299997685011E-2</v>
      </c>
      <c r="C119" s="87">
        <v>1</v>
      </c>
      <c r="D119" s="88">
        <f t="shared" si="19"/>
        <v>2.6177000000000001</v>
      </c>
      <c r="E119" s="88">
        <f t="shared" si="19"/>
        <v>-9.9174299997685011E-2</v>
      </c>
      <c r="F119" s="80">
        <f t="shared" si="20"/>
        <v>2.6177000000000001</v>
      </c>
      <c r="G119" s="80">
        <f t="shared" si="20"/>
        <v>-9.9174299997685011E-2</v>
      </c>
      <c r="H119" s="80">
        <f t="shared" si="21"/>
        <v>6.8523532900000008</v>
      </c>
      <c r="I119" s="80">
        <f t="shared" si="22"/>
        <v>17.937405207233002</v>
      </c>
      <c r="J119" s="80">
        <f t="shared" si="23"/>
        <v>46.954745610973831</v>
      </c>
      <c r="K119" s="80">
        <f t="shared" si="24"/>
        <v>-0.25960856510394009</v>
      </c>
      <c r="L119" s="80">
        <f t="shared" si="25"/>
        <v>-0.67957734087258403</v>
      </c>
      <c r="M119" s="80">
        <f t="shared" ca="1" si="17"/>
        <v>-9.6681632360436032E-2</v>
      </c>
      <c r="N119" s="80">
        <f t="shared" ca="1" si="26"/>
        <v>6.2133919497884115E-6</v>
      </c>
      <c r="O119" s="45">
        <f t="shared" ca="1" si="27"/>
        <v>258109256.65146413</v>
      </c>
      <c r="P119" s="80">
        <f t="shared" ca="1" si="28"/>
        <v>422798430.16893232</v>
      </c>
      <c r="Q119" s="80">
        <f t="shared" ca="1" si="29"/>
        <v>20439874.120225154</v>
      </c>
      <c r="R119" s="58">
        <f t="shared" ca="1" si="18"/>
        <v>-2.4926676372489798E-3</v>
      </c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</row>
    <row r="120" spans="1:35">
      <c r="A120" s="87">
        <v>26824.5</v>
      </c>
      <c r="B120" s="87">
        <v>-0.10381955000048038</v>
      </c>
      <c r="C120" s="87">
        <v>1</v>
      </c>
      <c r="D120" s="88">
        <f t="shared" si="19"/>
        <v>2.6824499999999998</v>
      </c>
      <c r="E120" s="88">
        <f t="shared" si="19"/>
        <v>-0.10381955000048038</v>
      </c>
      <c r="F120" s="80">
        <f t="shared" si="20"/>
        <v>2.6824499999999998</v>
      </c>
      <c r="G120" s="80">
        <f t="shared" si="20"/>
        <v>-0.10381955000048038</v>
      </c>
      <c r="H120" s="80">
        <f t="shared" si="21"/>
        <v>7.1955380024999984</v>
      </c>
      <c r="I120" s="80">
        <f t="shared" si="22"/>
        <v>19.30167091480612</v>
      </c>
      <c r="J120" s="80">
        <f t="shared" si="23"/>
        <v>51.775767145421675</v>
      </c>
      <c r="K120" s="80">
        <f t="shared" si="24"/>
        <v>-0.27849075189878858</v>
      </c>
      <c r="L120" s="80">
        <f t="shared" si="25"/>
        <v>-0.74703751743090541</v>
      </c>
      <c r="M120" s="80">
        <f t="shared" ca="1" si="17"/>
        <v>-0.10039172030928079</v>
      </c>
      <c r="N120" s="80">
        <f t="shared" ca="1" si="26"/>
        <v>1.1750016391869483E-5</v>
      </c>
      <c r="O120" s="45">
        <f t="shared" ca="1" si="27"/>
        <v>177596815.35762963</v>
      </c>
      <c r="P120" s="80">
        <f t="shared" ca="1" si="28"/>
        <v>277009677.79511017</v>
      </c>
      <c r="Q120" s="80">
        <f t="shared" ca="1" si="29"/>
        <v>11944076.086163795</v>
      </c>
      <c r="R120" s="58">
        <f t="shared" ca="1" si="18"/>
        <v>-3.4278296911995909E-3</v>
      </c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</row>
    <row r="121" spans="1:35">
      <c r="A121" s="87">
        <v>27509.5</v>
      </c>
      <c r="B121" s="87">
        <v>-0.10241105000022799</v>
      </c>
      <c r="C121" s="87">
        <v>1</v>
      </c>
      <c r="D121" s="88">
        <f t="shared" si="19"/>
        <v>2.75095</v>
      </c>
      <c r="E121" s="88">
        <f t="shared" si="19"/>
        <v>-0.10241105000022799</v>
      </c>
      <c r="F121" s="80">
        <f t="shared" si="20"/>
        <v>2.75095</v>
      </c>
      <c r="G121" s="80">
        <f t="shared" si="20"/>
        <v>-0.10241105000022799</v>
      </c>
      <c r="H121" s="80">
        <f t="shared" si="21"/>
        <v>7.5677259025000003</v>
      </c>
      <c r="I121" s="80">
        <f t="shared" si="22"/>
        <v>20.818435571482375</v>
      </c>
      <c r="J121" s="80">
        <f t="shared" si="23"/>
        <v>57.27047533536944</v>
      </c>
      <c r="K121" s="80">
        <f t="shared" si="24"/>
        <v>-0.2817276779981272</v>
      </c>
      <c r="L121" s="80">
        <f t="shared" si="25"/>
        <v>-0.77501875578894808</v>
      </c>
      <c r="M121" s="80">
        <f t="shared" ca="1" si="17"/>
        <v>-0.1043672136488428</v>
      </c>
      <c r="N121" s="80">
        <f t="shared" ca="1" si="26"/>
        <v>3.8265762201620116E-6</v>
      </c>
      <c r="O121" s="45">
        <f t="shared" ca="1" si="27"/>
        <v>101585277.19813675</v>
      </c>
      <c r="P121" s="80">
        <f t="shared" ca="1" si="28"/>
        <v>145361303.76466641</v>
      </c>
      <c r="Q121" s="80">
        <f t="shared" ca="1" si="29"/>
        <v>4918022.8341340693</v>
      </c>
      <c r="R121" s="58">
        <f t="shared" ca="1" si="18"/>
        <v>1.9561636486148115E-3</v>
      </c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</row>
    <row r="122" spans="1:35">
      <c r="A122" s="87">
        <v>27675.5</v>
      </c>
      <c r="B122" s="87">
        <v>-0.10423045000061393</v>
      </c>
      <c r="C122" s="87">
        <v>1</v>
      </c>
      <c r="D122" s="88">
        <f t="shared" si="19"/>
        <v>2.76755</v>
      </c>
      <c r="E122" s="88">
        <f t="shared" si="19"/>
        <v>-0.10423045000061393</v>
      </c>
      <c r="F122" s="80">
        <f t="shared" si="20"/>
        <v>2.76755</v>
      </c>
      <c r="G122" s="80">
        <f t="shared" si="20"/>
        <v>-0.10423045000061393</v>
      </c>
      <c r="H122" s="80">
        <f t="shared" si="21"/>
        <v>7.6593330024999995</v>
      </c>
      <c r="I122" s="80">
        <f t="shared" si="22"/>
        <v>21.197587051068872</v>
      </c>
      <c r="J122" s="80">
        <f t="shared" si="23"/>
        <v>58.665382043185659</v>
      </c>
      <c r="K122" s="80">
        <f t="shared" si="24"/>
        <v>-0.28846298189919906</v>
      </c>
      <c r="L122" s="80">
        <f t="shared" si="25"/>
        <v>-0.79833572555512833</v>
      </c>
      <c r="M122" s="80">
        <f t="shared" ca="1" si="17"/>
        <v>-0.1053384391183623</v>
      </c>
      <c r="N122" s="80">
        <f t="shared" ca="1" si="26"/>
        <v>1.227639885048812E-6</v>
      </c>
      <c r="O122" s="45">
        <f t="shared" ca="1" si="27"/>
        <v>85337306.251703054</v>
      </c>
      <c r="P122" s="80">
        <f t="shared" ca="1" si="28"/>
        <v>118301274.58464511</v>
      </c>
      <c r="Q122" s="80">
        <f t="shared" ca="1" si="29"/>
        <v>3611076.1675490579</v>
      </c>
      <c r="R122" s="58">
        <f t="shared" ca="1" si="18"/>
        <v>1.1079891177483703E-3</v>
      </c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</row>
    <row r="123" spans="1:35">
      <c r="A123" s="87">
        <v>27709.5</v>
      </c>
      <c r="B123" s="87">
        <v>-0.10359104999952251</v>
      </c>
      <c r="C123" s="87">
        <v>1</v>
      </c>
      <c r="D123" s="88">
        <f t="shared" si="19"/>
        <v>2.77095</v>
      </c>
      <c r="E123" s="88">
        <f t="shared" si="19"/>
        <v>-0.10359104999952251</v>
      </c>
      <c r="F123" s="80">
        <f t="shared" si="20"/>
        <v>2.77095</v>
      </c>
      <c r="G123" s="80">
        <f t="shared" si="20"/>
        <v>-0.10359104999952251</v>
      </c>
      <c r="H123" s="80">
        <f t="shared" si="21"/>
        <v>7.6781639024999997</v>
      </c>
      <c r="I123" s="80">
        <f t="shared" si="22"/>
        <v>21.275808265632374</v>
      </c>
      <c r="J123" s="80">
        <f t="shared" si="23"/>
        <v>58.954200913654027</v>
      </c>
      <c r="K123" s="80">
        <f t="shared" si="24"/>
        <v>-0.28704561999617689</v>
      </c>
      <c r="L123" s="80">
        <f t="shared" si="25"/>
        <v>-0.79538906072840632</v>
      </c>
      <c r="M123" s="80">
        <f t="shared" ca="1" si="17"/>
        <v>-0.1055377413014453</v>
      </c>
      <c r="N123" s="80">
        <f t="shared" ca="1" si="26"/>
        <v>3.7896070249818579E-6</v>
      </c>
      <c r="O123" s="45">
        <f t="shared" ca="1" si="27"/>
        <v>82136768.413441077</v>
      </c>
      <c r="P123" s="80">
        <f t="shared" ca="1" si="28"/>
        <v>113032462.85454597</v>
      </c>
      <c r="Q123" s="80">
        <f t="shared" ca="1" si="29"/>
        <v>3365192.812210042</v>
      </c>
      <c r="R123" s="58">
        <f t="shared" ca="1" si="18"/>
        <v>1.9466913019227927E-3</v>
      </c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</row>
    <row r="124" spans="1:35">
      <c r="A124" s="87">
        <v>27762.5</v>
      </c>
      <c r="B124" s="87">
        <v>-0.10527374999946915</v>
      </c>
      <c r="C124" s="87">
        <v>1</v>
      </c>
      <c r="D124" s="88">
        <f t="shared" si="19"/>
        <v>2.7762500000000001</v>
      </c>
      <c r="E124" s="88">
        <f t="shared" si="19"/>
        <v>-0.10527374999946915</v>
      </c>
      <c r="F124" s="80">
        <f t="shared" si="20"/>
        <v>2.7762500000000001</v>
      </c>
      <c r="G124" s="80">
        <f t="shared" si="20"/>
        <v>-0.10527374999946915</v>
      </c>
      <c r="H124" s="80">
        <f t="shared" si="21"/>
        <v>7.7075640625000004</v>
      </c>
      <c r="I124" s="80">
        <f t="shared" si="22"/>
        <v>21.398124728515626</v>
      </c>
      <c r="J124" s="80">
        <f t="shared" si="23"/>
        <v>59.406543777541508</v>
      </c>
      <c r="K124" s="80">
        <f t="shared" si="24"/>
        <v>-0.29226624843602622</v>
      </c>
      <c r="L124" s="80">
        <f t="shared" si="25"/>
        <v>-0.81140417222051786</v>
      </c>
      <c r="M124" s="80">
        <f t="shared" ca="1" si="17"/>
        <v>-0.10584867352361302</v>
      </c>
      <c r="N124" s="80">
        <f t="shared" ca="1" si="26"/>
        <v>3.3053705861400954E-7</v>
      </c>
      <c r="O124" s="45">
        <f t="shared" ca="1" si="27"/>
        <v>77238634.684659749</v>
      </c>
      <c r="P124" s="80">
        <f t="shared" ca="1" si="28"/>
        <v>105012945.25848895</v>
      </c>
      <c r="Q124" s="80">
        <f t="shared" ca="1" si="29"/>
        <v>2997240.0995882079</v>
      </c>
      <c r="R124" s="58">
        <f t="shared" ca="1" si="18"/>
        <v>5.7492352414387216E-4</v>
      </c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</row>
    <row r="125" spans="1:35">
      <c r="A125" s="87">
        <v>28302.5</v>
      </c>
      <c r="B125" s="87">
        <v>-0.11045975000160979</v>
      </c>
      <c r="C125" s="87">
        <v>1</v>
      </c>
      <c r="D125" s="88">
        <f t="shared" si="19"/>
        <v>2.8302499999999999</v>
      </c>
      <c r="E125" s="88">
        <f t="shared" si="19"/>
        <v>-0.11045975000160979</v>
      </c>
      <c r="F125" s="80">
        <f t="shared" si="20"/>
        <v>2.8302499999999999</v>
      </c>
      <c r="G125" s="80">
        <f t="shared" si="20"/>
        <v>-0.11045975000160979</v>
      </c>
      <c r="H125" s="80">
        <f t="shared" si="21"/>
        <v>8.0103150625000001</v>
      </c>
      <c r="I125" s="80">
        <f t="shared" si="22"/>
        <v>22.671194205640624</v>
      </c>
      <c r="J125" s="80">
        <f t="shared" si="23"/>
        <v>64.165147400514371</v>
      </c>
      <c r="K125" s="80">
        <f t="shared" si="24"/>
        <v>-0.31262870744205612</v>
      </c>
      <c r="L125" s="80">
        <f t="shared" si="25"/>
        <v>-0.88481739923787928</v>
      </c>
      <c r="M125" s="80">
        <f t="shared" ca="1" si="17"/>
        <v>-0.1090343913006476</v>
      </c>
      <c r="N125" s="80">
        <f t="shared" ca="1" si="26"/>
        <v>2.0316474264086295E-6</v>
      </c>
      <c r="O125" s="45">
        <f t="shared" ca="1" si="27"/>
        <v>34460039.0388017</v>
      </c>
      <c r="P125" s="80">
        <f t="shared" ca="1" si="28"/>
        <v>38183456.870874196</v>
      </c>
      <c r="Q125" s="80">
        <f t="shared" ca="1" si="29"/>
        <v>410485.34127761965</v>
      </c>
      <c r="R125" s="58">
        <f t="shared" ca="1" si="18"/>
        <v>-1.4253587009621926E-3</v>
      </c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</row>
    <row r="126" spans="1:35">
      <c r="A126" s="87">
        <v>28376</v>
      </c>
      <c r="B126" s="87">
        <v>-0.11135839999769814</v>
      </c>
      <c r="C126" s="87">
        <v>1</v>
      </c>
      <c r="D126" s="88">
        <f t="shared" si="19"/>
        <v>2.8376000000000001</v>
      </c>
      <c r="E126" s="88">
        <f t="shared" si="19"/>
        <v>-0.11135839999769814</v>
      </c>
      <c r="F126" s="80">
        <f t="shared" si="20"/>
        <v>2.8376000000000001</v>
      </c>
      <c r="G126" s="80">
        <f t="shared" si="20"/>
        <v>-0.11135839999769814</v>
      </c>
      <c r="H126" s="80">
        <f t="shared" si="21"/>
        <v>8.051973760000001</v>
      </c>
      <c r="I126" s="80">
        <f t="shared" si="22"/>
        <v>22.848280741376005</v>
      </c>
      <c r="J126" s="80">
        <f t="shared" si="23"/>
        <v>64.834281431728556</v>
      </c>
      <c r="K126" s="80">
        <f t="shared" si="24"/>
        <v>-0.31599059583346828</v>
      </c>
      <c r="L126" s="80">
        <f t="shared" si="25"/>
        <v>-0.89665491473704961</v>
      </c>
      <c r="M126" s="80">
        <f t="shared" ca="1" si="17"/>
        <v>-0.1094704994360101</v>
      </c>
      <c r="N126" s="80">
        <f t="shared" ca="1" si="26"/>
        <v>3.5641685308220214E-6</v>
      </c>
      <c r="O126" s="45">
        <f t="shared" ca="1" si="27"/>
        <v>29765533.243655477</v>
      </c>
      <c r="P126" s="80">
        <f t="shared" ca="1" si="28"/>
        <v>31401649.770684615</v>
      </c>
      <c r="Q126" s="80">
        <f t="shared" ca="1" si="29"/>
        <v>236913.77012362555</v>
      </c>
      <c r="R126" s="58">
        <f t="shared" ca="1" si="18"/>
        <v>-1.8879005616880412E-3</v>
      </c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</row>
    <row r="127" spans="1:35">
      <c r="A127" s="87">
        <v>28386.5</v>
      </c>
      <c r="B127" s="87">
        <v>-0.10931534999690484</v>
      </c>
      <c r="C127" s="87">
        <v>1</v>
      </c>
      <c r="D127" s="88">
        <f t="shared" si="19"/>
        <v>2.8386499999999999</v>
      </c>
      <c r="E127" s="88">
        <f t="shared" si="19"/>
        <v>-0.10931534999690484</v>
      </c>
      <c r="F127" s="80">
        <f t="shared" si="20"/>
        <v>2.8386499999999999</v>
      </c>
      <c r="G127" s="80">
        <f t="shared" si="20"/>
        <v>-0.10931534999690484</v>
      </c>
      <c r="H127" s="80">
        <f t="shared" si="21"/>
        <v>8.057933822499999</v>
      </c>
      <c r="I127" s="80">
        <f t="shared" si="22"/>
        <v>22.87365384523962</v>
      </c>
      <c r="J127" s="80">
        <f t="shared" si="23"/>
        <v>64.930297487789446</v>
      </c>
      <c r="K127" s="80">
        <f t="shared" si="24"/>
        <v>-0.3103080182687139</v>
      </c>
      <c r="L127" s="80">
        <f t="shared" si="25"/>
        <v>-0.88085585605848471</v>
      </c>
      <c r="M127" s="80">
        <f t="shared" ca="1" si="17"/>
        <v>-0.10953284943045985</v>
      </c>
      <c r="N127" s="80">
        <f t="shared" ca="1" si="26"/>
        <v>4.7306003596749049E-8</v>
      </c>
      <c r="O127" s="45">
        <f t="shared" ca="1" si="27"/>
        <v>29119291.31407921</v>
      </c>
      <c r="P127" s="80">
        <f t="shared" ca="1" si="28"/>
        <v>30482192.424641378</v>
      </c>
      <c r="Q127" s="80">
        <f t="shared" ca="1" si="29"/>
        <v>215887.22090581027</v>
      </c>
      <c r="R127" s="58">
        <f t="shared" ca="1" si="18"/>
        <v>2.1749943355500734E-4</v>
      </c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</row>
    <row r="128" spans="1:35">
      <c r="A128" s="87">
        <v>28481.5</v>
      </c>
      <c r="B128" s="87">
        <v>-0.10632584999984829</v>
      </c>
      <c r="C128" s="87">
        <v>1</v>
      </c>
      <c r="D128" s="88">
        <f t="shared" si="19"/>
        <v>2.84815</v>
      </c>
      <c r="E128" s="88">
        <f t="shared" si="19"/>
        <v>-0.10632584999984829</v>
      </c>
      <c r="F128" s="80">
        <f t="shared" si="20"/>
        <v>2.84815</v>
      </c>
      <c r="G128" s="80">
        <f t="shared" si="20"/>
        <v>-0.10632584999984829</v>
      </c>
      <c r="H128" s="80">
        <f t="shared" si="21"/>
        <v>8.111958422499999</v>
      </c>
      <c r="I128" s="80">
        <f t="shared" si="22"/>
        <v>23.104074381043372</v>
      </c>
      <c r="J128" s="80">
        <f t="shared" si="23"/>
        <v>65.803869448368673</v>
      </c>
      <c r="K128" s="80">
        <f t="shared" si="24"/>
        <v>-0.30283196967706788</v>
      </c>
      <c r="L128" s="80">
        <f t="shared" si="25"/>
        <v>-0.86251087443574093</v>
      </c>
      <c r="M128" s="80">
        <f t="shared" ca="1" si="17"/>
        <v>-0.11009752332726978</v>
      </c>
      <c r="N128" s="80">
        <f t="shared" ca="1" si="26"/>
        <v>1.4225519688782739E-5</v>
      </c>
      <c r="O128" s="45">
        <f t="shared" ca="1" si="27"/>
        <v>23557429.322857279</v>
      </c>
      <c r="P128" s="80">
        <f t="shared" ca="1" si="28"/>
        <v>22738002.06044586</v>
      </c>
      <c r="Q128" s="80">
        <f t="shared" ca="1" si="29"/>
        <v>69404.410407718795</v>
      </c>
      <c r="R128" s="58">
        <f t="shared" ca="1" si="18"/>
        <v>3.7716733274214959E-3</v>
      </c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</row>
    <row r="129" spans="1:35">
      <c r="A129" s="87">
        <v>28481.5</v>
      </c>
      <c r="B129" s="87">
        <v>-0.10630585000035353</v>
      </c>
      <c r="C129" s="87">
        <v>1</v>
      </c>
      <c r="D129" s="88">
        <f t="shared" si="19"/>
        <v>2.84815</v>
      </c>
      <c r="E129" s="88">
        <f t="shared" si="19"/>
        <v>-0.10630585000035353</v>
      </c>
      <c r="F129" s="80">
        <f t="shared" si="20"/>
        <v>2.84815</v>
      </c>
      <c r="G129" s="80">
        <f t="shared" si="20"/>
        <v>-0.10630585000035353</v>
      </c>
      <c r="H129" s="80">
        <f t="shared" si="21"/>
        <v>8.111958422499999</v>
      </c>
      <c r="I129" s="80">
        <f t="shared" si="22"/>
        <v>23.104074381043372</v>
      </c>
      <c r="J129" s="80">
        <f t="shared" si="23"/>
        <v>65.803869448368673</v>
      </c>
      <c r="K129" s="80">
        <f t="shared" si="24"/>
        <v>-0.30277500667850687</v>
      </c>
      <c r="L129" s="80">
        <f t="shared" si="25"/>
        <v>-0.86234863527138939</v>
      </c>
      <c r="M129" s="80">
        <f t="shared" ca="1" si="17"/>
        <v>-0.11009752332726978</v>
      </c>
      <c r="N129" s="80">
        <f t="shared" ca="1" si="26"/>
        <v>1.4376786618048169E-5</v>
      </c>
      <c r="O129" s="45">
        <f t="shared" ca="1" si="27"/>
        <v>23557429.322857279</v>
      </c>
      <c r="P129" s="80">
        <f t="shared" ca="1" si="28"/>
        <v>22738002.06044586</v>
      </c>
      <c r="Q129" s="80">
        <f t="shared" ca="1" si="29"/>
        <v>69404.410407718795</v>
      </c>
      <c r="R129" s="58">
        <f t="shared" ca="1" si="18"/>
        <v>3.7916733269162534E-3</v>
      </c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</row>
    <row r="130" spans="1:35">
      <c r="A130" s="87">
        <v>28516</v>
      </c>
      <c r="B130" s="87">
        <v>-0.1105844000048819</v>
      </c>
      <c r="C130" s="87">
        <v>1</v>
      </c>
      <c r="D130" s="88">
        <f t="shared" si="19"/>
        <v>2.8515999999999999</v>
      </c>
      <c r="E130" s="88">
        <f t="shared" si="19"/>
        <v>-0.1105844000048819</v>
      </c>
      <c r="F130" s="80">
        <f t="shared" si="20"/>
        <v>2.8515999999999999</v>
      </c>
      <c r="G130" s="80">
        <f t="shared" si="20"/>
        <v>-0.1105844000048819</v>
      </c>
      <c r="H130" s="80">
        <f t="shared" si="21"/>
        <v>8.1316225600000003</v>
      </c>
      <c r="I130" s="80">
        <f t="shared" si="22"/>
        <v>23.188134892095999</v>
      </c>
      <c r="J130" s="80">
        <f t="shared" si="23"/>
        <v>66.123285458300941</v>
      </c>
      <c r="K130" s="80">
        <f t="shared" si="24"/>
        <v>-0.31534247505392121</v>
      </c>
      <c r="L130" s="80">
        <f t="shared" si="25"/>
        <v>-0.89923060186376169</v>
      </c>
      <c r="M130" s="80">
        <f t="shared" ca="1" si="17"/>
        <v>-0.11030283646947385</v>
      </c>
      <c r="N130" s="80">
        <f t="shared" ca="1" si="26"/>
        <v>7.9278024471480109E-8</v>
      </c>
      <c r="O130" s="45">
        <f t="shared" ca="1" si="27"/>
        <v>21667419.742524579</v>
      </c>
      <c r="P130" s="80">
        <f t="shared" ca="1" si="28"/>
        <v>20186626.245564681</v>
      </c>
      <c r="Q130" s="80">
        <f t="shared" ca="1" si="29"/>
        <v>36038.131591985832</v>
      </c>
      <c r="R130" s="58">
        <f t="shared" ca="1" si="18"/>
        <v>-2.8156353540804979E-4</v>
      </c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</row>
    <row r="131" spans="1:35">
      <c r="A131" s="87">
        <v>28516</v>
      </c>
      <c r="B131" s="87">
        <v>-0.11054439999861643</v>
      </c>
      <c r="C131" s="87">
        <v>1</v>
      </c>
      <c r="D131" s="88">
        <f t="shared" si="19"/>
        <v>2.8515999999999999</v>
      </c>
      <c r="E131" s="88">
        <f t="shared" si="19"/>
        <v>-0.11054439999861643</v>
      </c>
      <c r="F131" s="80">
        <f t="shared" si="20"/>
        <v>2.8515999999999999</v>
      </c>
      <c r="G131" s="80">
        <f t="shared" si="20"/>
        <v>-0.11054439999861643</v>
      </c>
      <c r="H131" s="80">
        <f t="shared" si="21"/>
        <v>8.1316225600000003</v>
      </c>
      <c r="I131" s="80">
        <f t="shared" si="22"/>
        <v>23.188134892095999</v>
      </c>
      <c r="J131" s="80">
        <f t="shared" si="23"/>
        <v>66.123285458300941</v>
      </c>
      <c r="K131" s="80">
        <f t="shared" si="24"/>
        <v>-0.31522841103605459</v>
      </c>
      <c r="L131" s="80">
        <f t="shared" si="25"/>
        <v>-0.89890533691041319</v>
      </c>
      <c r="M131" s="80">
        <f t="shared" ca="1" si="17"/>
        <v>-0.11030283646947385</v>
      </c>
      <c r="N131" s="80">
        <f t="shared" ca="1" si="26"/>
        <v>5.8352938611816728E-8</v>
      </c>
      <c r="O131" s="45">
        <f t="shared" ca="1" si="27"/>
        <v>21667419.742524579</v>
      </c>
      <c r="P131" s="80">
        <f t="shared" ca="1" si="28"/>
        <v>20186626.245564681</v>
      </c>
      <c r="Q131" s="80">
        <f t="shared" ca="1" si="29"/>
        <v>36038.131591985832</v>
      </c>
      <c r="R131" s="58">
        <f t="shared" ca="1" si="18"/>
        <v>-2.4156352914257717E-4</v>
      </c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</row>
    <row r="132" spans="1:35">
      <c r="A132" s="87">
        <v>28522.5</v>
      </c>
      <c r="B132" s="87">
        <v>-0.10925775000214344</v>
      </c>
      <c r="C132" s="87">
        <v>1</v>
      </c>
      <c r="D132" s="88">
        <f t="shared" si="19"/>
        <v>2.8522500000000002</v>
      </c>
      <c r="E132" s="88">
        <f t="shared" si="19"/>
        <v>-0.10925775000214344</v>
      </c>
      <c r="F132" s="80">
        <f t="shared" si="20"/>
        <v>2.8522500000000002</v>
      </c>
      <c r="G132" s="80">
        <f t="shared" si="20"/>
        <v>-0.10925775000214344</v>
      </c>
      <c r="H132" s="80">
        <f t="shared" si="21"/>
        <v>8.1353300625000013</v>
      </c>
      <c r="I132" s="80">
        <f t="shared" si="22"/>
        <v>23.20399517076563</v>
      </c>
      <c r="J132" s="80">
        <f t="shared" si="23"/>
        <v>66.183595225816276</v>
      </c>
      <c r="K132" s="80">
        <f t="shared" si="24"/>
        <v>-0.31163041744361364</v>
      </c>
      <c r="L132" s="80">
        <f t="shared" si="25"/>
        <v>-0.88884785815354705</v>
      </c>
      <c r="M132" s="80">
        <f t="shared" ca="1" si="17"/>
        <v>-0.11034153341055697</v>
      </c>
      <c r="N132" s="80">
        <f t="shared" ca="1" si="26"/>
        <v>1.1745864763524485E-6</v>
      </c>
      <c r="O132" s="45">
        <f t="shared" ca="1" si="27"/>
        <v>21319234.520012252</v>
      </c>
      <c r="P132" s="80">
        <f t="shared" ca="1" si="28"/>
        <v>19721779.41788394</v>
      </c>
      <c r="Q132" s="80">
        <f t="shared" ca="1" si="29"/>
        <v>30953.462021286341</v>
      </c>
      <c r="R132" s="58">
        <f t="shared" ca="1" si="18"/>
        <v>1.08378340841353E-3</v>
      </c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</row>
    <row r="133" spans="1:35">
      <c r="A133" s="87">
        <v>28538.5</v>
      </c>
      <c r="B133" s="87">
        <v>-0.10959215000184486</v>
      </c>
      <c r="C133" s="87">
        <v>1</v>
      </c>
      <c r="D133" s="88">
        <f t="shared" si="19"/>
        <v>2.85385</v>
      </c>
      <c r="E133" s="88">
        <f t="shared" si="19"/>
        <v>-0.10959215000184486</v>
      </c>
      <c r="F133" s="80">
        <f t="shared" si="20"/>
        <v>2.85385</v>
      </c>
      <c r="G133" s="80">
        <f t="shared" si="20"/>
        <v>-0.10959215000184486</v>
      </c>
      <c r="H133" s="80">
        <f t="shared" si="21"/>
        <v>8.1444598225</v>
      </c>
      <c r="I133" s="80">
        <f t="shared" si="22"/>
        <v>23.243066664441624</v>
      </c>
      <c r="J133" s="80">
        <f t="shared" si="23"/>
        <v>66.332225800316735</v>
      </c>
      <c r="K133" s="80">
        <f t="shared" si="24"/>
        <v>-0.31275955728276494</v>
      </c>
      <c r="L133" s="80">
        <f t="shared" si="25"/>
        <v>-0.89256886255141876</v>
      </c>
      <c r="M133" s="80">
        <f t="shared" ca="1" si="17"/>
        <v>-0.11043680735090959</v>
      </c>
      <c r="N133" s="80">
        <f t="shared" ca="1" si="26"/>
        <v>7.1344603732906409E-7</v>
      </c>
      <c r="O133" s="45">
        <f t="shared" ca="1" si="27"/>
        <v>20472930.439395245</v>
      </c>
      <c r="P133" s="80">
        <f t="shared" ca="1" si="28"/>
        <v>18599106.988682907</v>
      </c>
      <c r="Q133" s="80">
        <f t="shared" ca="1" si="29"/>
        <v>20071.433861954083</v>
      </c>
      <c r="R133" s="58">
        <f t="shared" ca="1" si="18"/>
        <v>8.4465734906473411E-4</v>
      </c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</row>
    <row r="134" spans="1:35">
      <c r="A134" s="87">
        <v>28577.5</v>
      </c>
      <c r="B134" s="87">
        <v>-0.10973224999906961</v>
      </c>
      <c r="C134" s="87">
        <v>1</v>
      </c>
      <c r="D134" s="88">
        <f t="shared" si="19"/>
        <v>2.8577499999999998</v>
      </c>
      <c r="E134" s="88">
        <f t="shared" si="19"/>
        <v>-0.10973224999906961</v>
      </c>
      <c r="F134" s="80">
        <f t="shared" si="20"/>
        <v>2.8577499999999998</v>
      </c>
      <c r="G134" s="80">
        <f t="shared" si="20"/>
        <v>-0.10973224999906961</v>
      </c>
      <c r="H134" s="80">
        <f t="shared" si="21"/>
        <v>8.166735062499999</v>
      </c>
      <c r="I134" s="80">
        <f t="shared" si="22"/>
        <v>23.33848712485937</v>
      </c>
      <c r="J134" s="80">
        <f t="shared" si="23"/>
        <v>66.695561581066855</v>
      </c>
      <c r="K134" s="80">
        <f t="shared" si="24"/>
        <v>-0.31358733743484113</v>
      </c>
      <c r="L134" s="80">
        <f t="shared" si="25"/>
        <v>-0.89615421355441716</v>
      </c>
      <c r="M134" s="80">
        <f t="shared" ca="1" si="17"/>
        <v>-0.11066915633923491</v>
      </c>
      <c r="N134" s="80">
        <f t="shared" ca="1" si="26"/>
        <v>8.7779349024193673E-7</v>
      </c>
      <c r="O134" s="45">
        <f t="shared" ca="1" si="27"/>
        <v>18474804.522999715</v>
      </c>
      <c r="P134" s="80">
        <f t="shared" ca="1" si="28"/>
        <v>15992114.101602254</v>
      </c>
      <c r="Q134" s="80">
        <f t="shared" ca="1" si="29"/>
        <v>3352.0651054582577</v>
      </c>
      <c r="R134" s="58">
        <f t="shared" ca="1" si="18"/>
        <v>9.3690634016529994E-4</v>
      </c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</row>
    <row r="135" spans="1:35">
      <c r="A135" s="87">
        <v>28676.5</v>
      </c>
      <c r="B135" s="87">
        <v>-0.11092634999658912</v>
      </c>
      <c r="C135" s="87">
        <v>1</v>
      </c>
      <c r="D135" s="88">
        <f t="shared" si="19"/>
        <v>2.8676499999999998</v>
      </c>
      <c r="E135" s="88">
        <f t="shared" si="19"/>
        <v>-0.11092634999658912</v>
      </c>
      <c r="F135" s="80">
        <f t="shared" si="20"/>
        <v>2.8676499999999998</v>
      </c>
      <c r="G135" s="80">
        <f t="shared" si="20"/>
        <v>-0.11092634999658912</v>
      </c>
      <c r="H135" s="80">
        <f t="shared" si="21"/>
        <v>8.2234165224999991</v>
      </c>
      <c r="I135" s="80">
        <f t="shared" si="22"/>
        <v>23.58188039074712</v>
      </c>
      <c r="J135" s="80">
        <f t="shared" si="23"/>
        <v>67.624579302525973</v>
      </c>
      <c r="K135" s="80">
        <f t="shared" si="24"/>
        <v>-0.31809794756771881</v>
      </c>
      <c r="L135" s="80">
        <f t="shared" si="25"/>
        <v>-0.91219357934256873</v>
      </c>
      <c r="M135" s="80">
        <f t="shared" ca="1" si="17"/>
        <v>-0.11125972171126546</v>
      </c>
      <c r="N135" s="80">
        <f t="shared" ca="1" si="26"/>
        <v>1.1113670014623703E-7</v>
      </c>
      <c r="O135" s="45">
        <f t="shared" ca="1" si="27"/>
        <v>13824372.162366699</v>
      </c>
      <c r="P135" s="80">
        <f t="shared" ca="1" si="28"/>
        <v>10215727.760591174</v>
      </c>
      <c r="Q135" s="80">
        <f t="shared" ca="1" si="29"/>
        <v>24472.839091126196</v>
      </c>
      <c r="R135" s="58">
        <f t="shared" ca="1" si="18"/>
        <v>3.3337171467633098E-4</v>
      </c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</row>
    <row r="136" spans="1:35">
      <c r="A136" s="87">
        <v>29337.5</v>
      </c>
      <c r="B136" s="87">
        <v>-0.11241624999820488</v>
      </c>
      <c r="C136" s="87">
        <v>1</v>
      </c>
      <c r="D136" s="88">
        <f t="shared" si="19"/>
        <v>2.9337499999999999</v>
      </c>
      <c r="E136" s="88">
        <f t="shared" si="19"/>
        <v>-0.11241624999820488</v>
      </c>
      <c r="F136" s="80">
        <f t="shared" si="20"/>
        <v>2.9337499999999999</v>
      </c>
      <c r="G136" s="80">
        <f t="shared" si="20"/>
        <v>-0.11241624999820488</v>
      </c>
      <c r="H136" s="80">
        <f t="shared" si="21"/>
        <v>8.6068890624999987</v>
      </c>
      <c r="I136" s="80">
        <f t="shared" si="22"/>
        <v>25.250460787109372</v>
      </c>
      <c r="J136" s="80">
        <f t="shared" si="23"/>
        <v>74.078539334182111</v>
      </c>
      <c r="K136" s="80">
        <f t="shared" si="24"/>
        <v>-0.32980117343223353</v>
      </c>
      <c r="L136" s="80">
        <f t="shared" si="25"/>
        <v>-0.96755419255681507</v>
      </c>
      <c r="M136" s="80">
        <f t="shared" ca="1" si="17"/>
        <v>-0.11523060284484553</v>
      </c>
      <c r="N136" s="80">
        <f t="shared" ca="1" si="26"/>
        <v>7.9205819453943447E-6</v>
      </c>
      <c r="O136" s="45">
        <f t="shared" ca="1" si="27"/>
        <v>120880.1841613073</v>
      </c>
      <c r="P136" s="80">
        <f t="shared" ca="1" si="28"/>
        <v>5793761.5532857645</v>
      </c>
      <c r="Q136" s="80">
        <f t="shared" ca="1" si="29"/>
        <v>2719042.8791032401</v>
      </c>
      <c r="R136" s="58">
        <f t="shared" ca="1" si="18"/>
        <v>2.8143528466406526E-3</v>
      </c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</row>
    <row r="137" spans="1:35">
      <c r="A137" s="87">
        <v>29367.5</v>
      </c>
      <c r="B137" s="87">
        <v>-0.11439324999810196</v>
      </c>
      <c r="C137" s="87">
        <v>1</v>
      </c>
      <c r="D137" s="88">
        <f t="shared" si="19"/>
        <v>2.93675</v>
      </c>
      <c r="E137" s="88">
        <f t="shared" si="19"/>
        <v>-0.11439324999810196</v>
      </c>
      <c r="F137" s="80">
        <f t="shared" si="20"/>
        <v>2.93675</v>
      </c>
      <c r="G137" s="80">
        <f t="shared" si="20"/>
        <v>-0.11439324999810196</v>
      </c>
      <c r="H137" s="80">
        <f t="shared" si="21"/>
        <v>8.6245005624999997</v>
      </c>
      <c r="I137" s="80">
        <f t="shared" si="22"/>
        <v>25.328002026921872</v>
      </c>
      <c r="J137" s="80">
        <f t="shared" si="23"/>
        <v>74.382009952562811</v>
      </c>
      <c r="K137" s="80">
        <f t="shared" si="24"/>
        <v>-0.33594437693192591</v>
      </c>
      <c r="L137" s="80">
        <f t="shared" si="25"/>
        <v>-0.98658464895483344</v>
      </c>
      <c r="M137" s="80">
        <f t="shared" ca="1" si="17"/>
        <v>-0.1154119721029879</v>
      </c>
      <c r="N137" s="80">
        <f t="shared" ca="1" si="26"/>
        <v>1.0377947269832259E-6</v>
      </c>
      <c r="O137" s="45">
        <f t="shared" ca="1" si="27"/>
        <v>291761.96501587151</v>
      </c>
      <c r="P137" s="80">
        <f t="shared" ca="1" si="28"/>
        <v>7136165.3035776839</v>
      </c>
      <c r="Q137" s="80">
        <f t="shared" ca="1" si="29"/>
        <v>2955740.3824124383</v>
      </c>
      <c r="R137" s="58">
        <f t="shared" ca="1" si="18"/>
        <v>1.018722104885933E-3</v>
      </c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</row>
    <row r="138" spans="1:35">
      <c r="A138" s="87">
        <v>29890.5</v>
      </c>
      <c r="B138" s="87">
        <v>-0.11886894999770448</v>
      </c>
      <c r="C138" s="87">
        <v>1</v>
      </c>
      <c r="D138" s="88">
        <f t="shared" si="19"/>
        <v>2.9890500000000002</v>
      </c>
      <c r="E138" s="88">
        <f t="shared" si="19"/>
        <v>-0.11886894999770448</v>
      </c>
      <c r="F138" s="80">
        <f t="shared" si="20"/>
        <v>2.9890500000000002</v>
      </c>
      <c r="G138" s="80">
        <f t="shared" si="20"/>
        <v>-0.11886894999770448</v>
      </c>
      <c r="H138" s="80">
        <f t="shared" si="21"/>
        <v>8.934419902500002</v>
      </c>
      <c r="I138" s="80">
        <f t="shared" si="22"/>
        <v>26.705427809567631</v>
      </c>
      <c r="J138" s="80">
        <f t="shared" si="23"/>
        <v>79.823858994188129</v>
      </c>
      <c r="K138" s="80">
        <f t="shared" si="24"/>
        <v>-0.3553052349906386</v>
      </c>
      <c r="L138" s="80">
        <f t="shared" si="25"/>
        <v>-1.0620251126487683</v>
      </c>
      <c r="M138" s="80">
        <f t="shared" ca="1" si="17"/>
        <v>-0.11858985555315478</v>
      </c>
      <c r="N138" s="80">
        <f t="shared" ca="1" si="26"/>
        <v>7.7893708978503468E-8</v>
      </c>
      <c r="O138" s="45">
        <f t="shared" ca="1" si="27"/>
        <v>16051116.288979625</v>
      </c>
      <c r="P138" s="80">
        <f t="shared" ca="1" si="28"/>
        <v>55049968.883819669</v>
      </c>
      <c r="Q138" s="80">
        <f t="shared" ca="1" si="29"/>
        <v>8878762.2723785546</v>
      </c>
      <c r="R138" s="58">
        <f t="shared" ca="1" si="18"/>
        <v>-2.7909444454969623E-4</v>
      </c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</row>
    <row r="139" spans="1:35">
      <c r="A139" s="87">
        <v>29931.5</v>
      </c>
      <c r="B139" s="87">
        <v>-0.11688084999332204</v>
      </c>
      <c r="C139" s="87">
        <v>1</v>
      </c>
      <c r="D139" s="88">
        <f t="shared" si="19"/>
        <v>2.99315</v>
      </c>
      <c r="E139" s="88">
        <f t="shared" si="19"/>
        <v>-0.11688084999332204</v>
      </c>
      <c r="F139" s="80">
        <f t="shared" si="20"/>
        <v>2.99315</v>
      </c>
      <c r="G139" s="80">
        <f t="shared" si="20"/>
        <v>-0.11688084999332204</v>
      </c>
      <c r="H139" s="80">
        <f t="shared" si="21"/>
        <v>8.9589469224999991</v>
      </c>
      <c r="I139" s="80">
        <f t="shared" si="22"/>
        <v>26.815471981080872</v>
      </c>
      <c r="J139" s="80">
        <f t="shared" si="23"/>
        <v>80.262729960172209</v>
      </c>
      <c r="K139" s="80">
        <f t="shared" si="24"/>
        <v>-0.34984191615751187</v>
      </c>
      <c r="L139" s="80">
        <f t="shared" si="25"/>
        <v>-1.0471293313468566</v>
      </c>
      <c r="M139" s="80">
        <f t="shared" ca="1" si="17"/>
        <v>-0.11884026244040342</v>
      </c>
      <c r="N139" s="80">
        <f t="shared" ca="1" si="26"/>
        <v>3.8392971377774398E-6</v>
      </c>
      <c r="O139" s="45">
        <f t="shared" ca="1" si="27"/>
        <v>18378161.287504628</v>
      </c>
      <c r="P139" s="80">
        <f t="shared" ca="1" si="28"/>
        <v>60886577.729736373</v>
      </c>
      <c r="Q139" s="80">
        <f t="shared" ca="1" si="29"/>
        <v>9494835.6581541151</v>
      </c>
      <c r="R139" s="58">
        <f t="shared" ca="1" si="18"/>
        <v>1.9594124470813795E-3</v>
      </c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</row>
    <row r="140" spans="1:35">
      <c r="A140" s="87">
        <v>29936</v>
      </c>
      <c r="B140" s="87">
        <v>-0.11976240000512917</v>
      </c>
      <c r="C140" s="87">
        <v>1</v>
      </c>
      <c r="D140" s="88">
        <f t="shared" si="19"/>
        <v>2.9935999999999998</v>
      </c>
      <c r="E140" s="88">
        <f t="shared" si="19"/>
        <v>-0.11976240000512917</v>
      </c>
      <c r="F140" s="80">
        <f t="shared" si="20"/>
        <v>2.9935999999999998</v>
      </c>
      <c r="G140" s="80">
        <f t="shared" si="20"/>
        <v>-0.11976240000512917</v>
      </c>
      <c r="H140" s="80">
        <f t="shared" si="21"/>
        <v>8.9616409599999987</v>
      </c>
      <c r="I140" s="80">
        <f t="shared" si="22"/>
        <v>26.827568377855993</v>
      </c>
      <c r="J140" s="80">
        <f t="shared" si="23"/>
        <v>80.311008695949695</v>
      </c>
      <c r="K140" s="80">
        <f t="shared" si="24"/>
        <v>-0.35852072065535467</v>
      </c>
      <c r="L140" s="80">
        <f t="shared" si="25"/>
        <v>-1.0732676293538697</v>
      </c>
      <c r="M140" s="80">
        <f t="shared" ca="1" si="17"/>
        <v>-0.11886775745920944</v>
      </c>
      <c r="N140" s="80">
        <f t="shared" ca="1" si="26"/>
        <v>8.0038528496973104E-7</v>
      </c>
      <c r="O140" s="45">
        <f t="shared" ca="1" si="27"/>
        <v>18643835.807095181</v>
      </c>
      <c r="P140" s="80">
        <f t="shared" ca="1" si="28"/>
        <v>61546641.659261875</v>
      </c>
      <c r="Q140" s="80">
        <f t="shared" ca="1" si="29"/>
        <v>9563866.776123194</v>
      </c>
      <c r="R140" s="58">
        <f t="shared" ca="1" si="18"/>
        <v>-8.9464254591972714E-4</v>
      </c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</row>
    <row r="141" spans="1:35">
      <c r="A141" s="87">
        <v>29942.5</v>
      </c>
      <c r="B141" s="87">
        <v>-0.11665574999642558</v>
      </c>
      <c r="C141" s="87">
        <v>1</v>
      </c>
      <c r="D141" s="88">
        <f t="shared" si="19"/>
        <v>2.9942500000000001</v>
      </c>
      <c r="E141" s="88">
        <f t="shared" si="19"/>
        <v>-0.11665574999642558</v>
      </c>
      <c r="F141" s="80">
        <f t="shared" si="20"/>
        <v>2.9942500000000001</v>
      </c>
      <c r="G141" s="80">
        <f t="shared" si="20"/>
        <v>-0.11665574999642558</v>
      </c>
      <c r="H141" s="80">
        <f t="shared" si="21"/>
        <v>8.9655330625000005</v>
      </c>
      <c r="I141" s="80">
        <f t="shared" si="22"/>
        <v>26.845047372390628</v>
      </c>
      <c r="J141" s="80">
        <f t="shared" si="23"/>
        <v>80.380783094780639</v>
      </c>
      <c r="K141" s="80">
        <f t="shared" si="24"/>
        <v>-0.34929647942679731</v>
      </c>
      <c r="L141" s="80">
        <f t="shared" si="25"/>
        <v>-1.045880983523688</v>
      </c>
      <c r="M141" s="80">
        <f t="shared" ca="1" si="17"/>
        <v>-0.11890747644499761</v>
      </c>
      <c r="N141" s="80">
        <f t="shared" ca="1" si="26"/>
        <v>5.0702719991987725E-6</v>
      </c>
      <c r="O141" s="45">
        <f t="shared" ca="1" si="27"/>
        <v>19031192.770791836</v>
      </c>
      <c r="P141" s="80">
        <f t="shared" ca="1" si="28"/>
        <v>62506896.766917355</v>
      </c>
      <c r="Q141" s="80">
        <f t="shared" ca="1" si="29"/>
        <v>9664074.1849589664</v>
      </c>
      <c r="R141" s="58">
        <f t="shared" ca="1" si="18"/>
        <v>2.2517264485720223E-3</v>
      </c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</row>
    <row r="142" spans="1:35">
      <c r="A142" s="87">
        <v>29998.5</v>
      </c>
      <c r="B142" s="87">
        <v>-0.11165614999481477</v>
      </c>
      <c r="C142" s="87">
        <v>1</v>
      </c>
      <c r="D142" s="88">
        <f t="shared" si="19"/>
        <v>2.9998499999999999</v>
      </c>
      <c r="E142" s="88">
        <f t="shared" si="19"/>
        <v>-0.11165614999481477</v>
      </c>
      <c r="F142" s="80">
        <f t="shared" si="20"/>
        <v>2.9998499999999999</v>
      </c>
      <c r="G142" s="80">
        <f t="shared" si="20"/>
        <v>-0.11165614999481477</v>
      </c>
      <c r="H142" s="80">
        <f t="shared" si="21"/>
        <v>8.9991000224999986</v>
      </c>
      <c r="I142" s="80">
        <f t="shared" si="22"/>
        <v>26.995950202496619</v>
      </c>
      <c r="J142" s="80">
        <f t="shared" si="23"/>
        <v>80.983801214959485</v>
      </c>
      <c r="K142" s="80">
        <f t="shared" si="24"/>
        <v>-0.33495170156194509</v>
      </c>
      <c r="L142" s="80">
        <f t="shared" si="25"/>
        <v>-1.0048048619306009</v>
      </c>
      <c r="M142" s="80">
        <f t="shared" ca="1" si="17"/>
        <v>-0.11924986456288553</v>
      </c>
      <c r="N142" s="80">
        <f t="shared" ca="1" si="26"/>
        <v>5.7664500941330066E-5</v>
      </c>
      <c r="O142" s="45">
        <f t="shared" ca="1" si="27"/>
        <v>22546120.073814251</v>
      </c>
      <c r="P142" s="80">
        <f t="shared" ca="1" si="28"/>
        <v>71116302.796013057</v>
      </c>
      <c r="Q142" s="80">
        <f t="shared" ca="1" si="29"/>
        <v>10551811.989909746</v>
      </c>
      <c r="R142" s="58">
        <f t="shared" ca="1" si="18"/>
        <v>7.5937145680707585E-3</v>
      </c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</row>
    <row r="143" spans="1:35">
      <c r="A143" s="87">
        <v>30048</v>
      </c>
      <c r="B143" s="87">
        <v>-0.12020320000010543</v>
      </c>
      <c r="C143" s="87">
        <v>1</v>
      </c>
      <c r="D143" s="88">
        <f t="shared" si="19"/>
        <v>3.0047999999999999</v>
      </c>
      <c r="E143" s="88">
        <f t="shared" si="19"/>
        <v>-0.12020320000010543</v>
      </c>
      <c r="F143" s="80">
        <f t="shared" si="20"/>
        <v>3.0047999999999999</v>
      </c>
      <c r="G143" s="80">
        <f t="shared" si="20"/>
        <v>-0.12020320000010543</v>
      </c>
      <c r="H143" s="80">
        <f t="shared" si="21"/>
        <v>9.0288230399999989</v>
      </c>
      <c r="I143" s="80">
        <f t="shared" si="22"/>
        <v>27.129807470591995</v>
      </c>
      <c r="J143" s="80">
        <f t="shared" si="23"/>
        <v>81.519645487634818</v>
      </c>
      <c r="K143" s="80">
        <f t="shared" si="24"/>
        <v>-0.36118657536031679</v>
      </c>
      <c r="L143" s="80">
        <f t="shared" si="25"/>
        <v>-1.0852934216426799</v>
      </c>
      <c r="M143" s="80">
        <f t="shared" ref="M143:M206" ca="1" si="30">+E$4+E$5*D143+E$6*D143^2</f>
        <v>-0.1195528003346007</v>
      </c>
      <c r="N143" s="80">
        <f t="shared" ca="1" si="26"/>
        <v>4.2301972488866545E-7</v>
      </c>
      <c r="O143" s="45">
        <f t="shared" ca="1" si="27"/>
        <v>25921294.384955764</v>
      </c>
      <c r="P143" s="80">
        <f t="shared" ca="1" si="28"/>
        <v>79233725.078454837</v>
      </c>
      <c r="Q143" s="80">
        <f t="shared" ca="1" si="29"/>
        <v>11373291.092685729</v>
      </c>
      <c r="R143" s="58">
        <f t="shared" ref="R143:R206" ca="1" si="31">+E143-M143</f>
        <v>-6.5039966550473061E-4</v>
      </c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</row>
    <row r="144" spans="1:35">
      <c r="A144" s="87">
        <v>30048</v>
      </c>
      <c r="B144" s="87">
        <v>-0.12020320000010543</v>
      </c>
      <c r="C144" s="87">
        <v>1</v>
      </c>
      <c r="D144" s="88">
        <f t="shared" ref="D144:E207" si="32">A144/A$18</f>
        <v>3.0047999999999999</v>
      </c>
      <c r="E144" s="88">
        <f t="shared" si="32"/>
        <v>-0.12020320000010543</v>
      </c>
      <c r="F144" s="80">
        <f t="shared" ref="F144:G207" si="33">$C144*D144</f>
        <v>3.0047999999999999</v>
      </c>
      <c r="G144" s="80">
        <f t="shared" si="33"/>
        <v>-0.12020320000010543</v>
      </c>
      <c r="H144" s="80">
        <f t="shared" ref="H144:H207" si="34">C144*D144*D144</f>
        <v>9.0288230399999989</v>
      </c>
      <c r="I144" s="80">
        <f t="shared" ref="I144:I207" si="35">C144*D144*D144*D144</f>
        <v>27.129807470591995</v>
      </c>
      <c r="J144" s="80">
        <f t="shared" ref="J144:J207" si="36">C144*D144*D144*D144*D144</f>
        <v>81.519645487634818</v>
      </c>
      <c r="K144" s="80">
        <f t="shared" ref="K144:K207" si="37">C144*E144*D144</f>
        <v>-0.36118657536031679</v>
      </c>
      <c r="L144" s="80">
        <f t="shared" ref="L144:L207" si="38">C144*E144*D144*D144</f>
        <v>-1.0852934216426799</v>
      </c>
      <c r="M144" s="80">
        <f t="shared" ca="1" si="30"/>
        <v>-0.1195528003346007</v>
      </c>
      <c r="N144" s="80">
        <f t="shared" ref="N144:N207" ca="1" si="39">C144*(M144-E144)^2</f>
        <v>4.2301972488866545E-7</v>
      </c>
      <c r="O144" s="45">
        <f t="shared" ref="O144:O207" ca="1" si="40">(C144*O$1-O$2*F144+O$3*H144)^2</f>
        <v>25921294.384955764</v>
      </c>
      <c r="P144" s="80">
        <f t="shared" ref="P144:P207" ca="1" si="41">(-C144*O$2+O$4*F144-O$5*H144)^2</f>
        <v>79233725.078454837</v>
      </c>
      <c r="Q144" s="80">
        <f t="shared" ref="Q144:Q207" ca="1" si="42">+(C144*O$3-F144*O$5+H144*O$6)^2</f>
        <v>11373291.092685729</v>
      </c>
      <c r="R144" s="58">
        <f t="shared" ca="1" si="31"/>
        <v>-6.5039966550473061E-4</v>
      </c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</row>
    <row r="145" spans="1:35">
      <c r="A145" s="87">
        <v>30048</v>
      </c>
      <c r="B145" s="87">
        <v>-0.12015319999773055</v>
      </c>
      <c r="C145" s="87">
        <v>1</v>
      </c>
      <c r="D145" s="88">
        <f t="shared" si="32"/>
        <v>3.0047999999999999</v>
      </c>
      <c r="E145" s="88">
        <f t="shared" si="32"/>
        <v>-0.12015319999773055</v>
      </c>
      <c r="F145" s="80">
        <f t="shared" si="33"/>
        <v>3.0047999999999999</v>
      </c>
      <c r="G145" s="80">
        <f t="shared" si="33"/>
        <v>-0.12015319999773055</v>
      </c>
      <c r="H145" s="80">
        <f t="shared" si="34"/>
        <v>9.0288230399999989</v>
      </c>
      <c r="I145" s="80">
        <f t="shared" si="35"/>
        <v>27.129807470591995</v>
      </c>
      <c r="J145" s="80">
        <f t="shared" si="36"/>
        <v>81.519645487634818</v>
      </c>
      <c r="K145" s="80">
        <f t="shared" si="37"/>
        <v>-0.36103633535318075</v>
      </c>
      <c r="L145" s="80">
        <f t="shared" si="38"/>
        <v>-1.0848419804692375</v>
      </c>
      <c r="M145" s="80">
        <f t="shared" ca="1" si="30"/>
        <v>-0.1195528003346007</v>
      </c>
      <c r="N145" s="80">
        <f t="shared" ca="1" si="39"/>
        <v>3.6047975548644702E-7</v>
      </c>
      <c r="O145" s="45">
        <f t="shared" ca="1" si="40"/>
        <v>25921294.384955764</v>
      </c>
      <c r="P145" s="80">
        <f t="shared" ca="1" si="41"/>
        <v>79233725.078454837</v>
      </c>
      <c r="Q145" s="80">
        <f t="shared" ca="1" si="42"/>
        <v>11373291.092685729</v>
      </c>
      <c r="R145" s="58">
        <f t="shared" ca="1" si="31"/>
        <v>-6.0039966312985804E-4</v>
      </c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</row>
    <row r="146" spans="1:35">
      <c r="A146" s="87">
        <v>30048</v>
      </c>
      <c r="B146" s="87">
        <v>-0.12015319999773055</v>
      </c>
      <c r="C146" s="87">
        <v>1</v>
      </c>
      <c r="D146" s="88">
        <f t="shared" si="32"/>
        <v>3.0047999999999999</v>
      </c>
      <c r="E146" s="88">
        <f t="shared" si="32"/>
        <v>-0.12015319999773055</v>
      </c>
      <c r="F146" s="80">
        <f t="shared" si="33"/>
        <v>3.0047999999999999</v>
      </c>
      <c r="G146" s="80">
        <f t="shared" si="33"/>
        <v>-0.12015319999773055</v>
      </c>
      <c r="H146" s="80">
        <f t="shared" si="34"/>
        <v>9.0288230399999989</v>
      </c>
      <c r="I146" s="80">
        <f t="shared" si="35"/>
        <v>27.129807470591995</v>
      </c>
      <c r="J146" s="80">
        <f t="shared" si="36"/>
        <v>81.519645487634818</v>
      </c>
      <c r="K146" s="80">
        <f t="shared" si="37"/>
        <v>-0.36103633535318075</v>
      </c>
      <c r="L146" s="80">
        <f t="shared" si="38"/>
        <v>-1.0848419804692375</v>
      </c>
      <c r="M146" s="80">
        <f t="shared" ca="1" si="30"/>
        <v>-0.1195528003346007</v>
      </c>
      <c r="N146" s="80">
        <f t="shared" ca="1" si="39"/>
        <v>3.6047975548644702E-7</v>
      </c>
      <c r="O146" s="45">
        <f t="shared" ca="1" si="40"/>
        <v>25921294.384955764</v>
      </c>
      <c r="P146" s="80">
        <f t="shared" ca="1" si="41"/>
        <v>79233725.078454837</v>
      </c>
      <c r="Q146" s="80">
        <f t="shared" ca="1" si="42"/>
        <v>11373291.092685729</v>
      </c>
      <c r="R146" s="58">
        <f t="shared" ca="1" si="31"/>
        <v>-6.0039966312985804E-4</v>
      </c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</row>
    <row r="147" spans="1:35">
      <c r="A147" s="87">
        <v>30124.5</v>
      </c>
      <c r="B147" s="87">
        <v>-0.11698954999883426</v>
      </c>
      <c r="C147" s="87">
        <v>1</v>
      </c>
      <c r="D147" s="88">
        <f t="shared" si="32"/>
        <v>3.0124499999999999</v>
      </c>
      <c r="E147" s="88">
        <f t="shared" si="32"/>
        <v>-0.11698954999883426</v>
      </c>
      <c r="F147" s="80">
        <f t="shared" si="33"/>
        <v>3.0124499999999999</v>
      </c>
      <c r="G147" s="80">
        <f t="shared" si="33"/>
        <v>-0.11698954999883426</v>
      </c>
      <c r="H147" s="80">
        <f t="shared" si="34"/>
        <v>9.0748550024999997</v>
      </c>
      <c r="I147" s="80">
        <f t="shared" si="35"/>
        <v>27.337546952281123</v>
      </c>
      <c r="J147" s="80">
        <f t="shared" si="36"/>
        <v>82.352993316399264</v>
      </c>
      <c r="K147" s="80">
        <f t="shared" si="37"/>
        <v>-0.35242516989398825</v>
      </c>
      <c r="L147" s="80">
        <f t="shared" si="38"/>
        <v>-1.0616632030471449</v>
      </c>
      <c r="M147" s="80">
        <f t="shared" ca="1" si="30"/>
        <v>-0.12002150746676699</v>
      </c>
      <c r="N147" s="80">
        <f t="shared" ca="1" si="39"/>
        <v>9.1927660873530033E-6</v>
      </c>
      <c r="O147" s="45">
        <f t="shared" ca="1" si="40"/>
        <v>31641880.171424869</v>
      </c>
      <c r="P147" s="80">
        <f t="shared" ca="1" si="41"/>
        <v>92731293.584874153</v>
      </c>
      <c r="Q147" s="80">
        <f t="shared" ca="1" si="42"/>
        <v>12711817.148310343</v>
      </c>
      <c r="R147" s="58">
        <f t="shared" ca="1" si="31"/>
        <v>3.0319574679327221E-3</v>
      </c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</row>
    <row r="148" spans="1:35">
      <c r="A148" s="87">
        <v>30830</v>
      </c>
      <c r="B148" s="87">
        <v>-0.12579700000060257</v>
      </c>
      <c r="C148" s="87">
        <v>1</v>
      </c>
      <c r="D148" s="88">
        <f t="shared" si="32"/>
        <v>3.0830000000000002</v>
      </c>
      <c r="E148" s="88">
        <f t="shared" si="32"/>
        <v>-0.12579700000060257</v>
      </c>
      <c r="F148" s="80">
        <f t="shared" si="33"/>
        <v>3.0830000000000002</v>
      </c>
      <c r="G148" s="80">
        <f t="shared" si="33"/>
        <v>-0.12579700000060257</v>
      </c>
      <c r="H148" s="80">
        <f t="shared" si="34"/>
        <v>9.5048890000000004</v>
      </c>
      <c r="I148" s="80">
        <f t="shared" si="35"/>
        <v>29.303572787000004</v>
      </c>
      <c r="J148" s="80">
        <f t="shared" si="36"/>
        <v>90.342914902321013</v>
      </c>
      <c r="K148" s="80">
        <f t="shared" si="37"/>
        <v>-0.38783215100185775</v>
      </c>
      <c r="L148" s="80">
        <f t="shared" si="38"/>
        <v>-1.1956865215387276</v>
      </c>
      <c r="M148" s="80">
        <f t="shared" ca="1" si="30"/>
        <v>-0.12437457392598693</v>
      </c>
      <c r="N148" s="80">
        <f t="shared" ca="1" si="39"/>
        <v>2.0232959377464513E-6</v>
      </c>
      <c r="O148" s="45">
        <f t="shared" ca="1" si="40"/>
        <v>115765920.99305934</v>
      </c>
      <c r="P148" s="80">
        <f t="shared" ca="1" si="41"/>
        <v>276021285.19350719</v>
      </c>
      <c r="Q148" s="80">
        <f t="shared" ca="1" si="42"/>
        <v>29290983.276108019</v>
      </c>
      <c r="R148" s="58">
        <f t="shared" ca="1" si="31"/>
        <v>-1.4224260746156375E-3</v>
      </c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</row>
    <row r="149" spans="1:35">
      <c r="A149" s="87">
        <v>31695.5</v>
      </c>
      <c r="B149" s="87">
        <v>-0.13094845000159694</v>
      </c>
      <c r="C149" s="87">
        <v>1</v>
      </c>
      <c r="D149" s="88">
        <f t="shared" si="32"/>
        <v>3.1695500000000001</v>
      </c>
      <c r="E149" s="88">
        <f t="shared" si="32"/>
        <v>-0.13094845000159694</v>
      </c>
      <c r="F149" s="80">
        <f t="shared" si="33"/>
        <v>3.1695500000000001</v>
      </c>
      <c r="G149" s="80">
        <f t="shared" si="33"/>
        <v>-0.13094845000159694</v>
      </c>
      <c r="H149" s="80">
        <f t="shared" si="34"/>
        <v>10.0460472025</v>
      </c>
      <c r="I149" s="80">
        <f t="shared" si="35"/>
        <v>31.841448910683877</v>
      </c>
      <c r="J149" s="80">
        <f t="shared" si="36"/>
        <v>100.92306439485809</v>
      </c>
      <c r="K149" s="80">
        <f t="shared" si="37"/>
        <v>-0.41504765970256158</v>
      </c>
      <c r="L149" s="80">
        <f t="shared" si="38"/>
        <v>-1.3155143098102542</v>
      </c>
      <c r="M149" s="80">
        <f t="shared" ca="1" si="30"/>
        <v>-0.12979015051819656</v>
      </c>
      <c r="N149" s="80">
        <f t="shared" ca="1" si="39"/>
        <v>1.3416576932455798E-6</v>
      </c>
      <c r="O149" s="45">
        <f t="shared" ca="1" si="40"/>
        <v>309027429.71821904</v>
      </c>
      <c r="P149" s="80">
        <f t="shared" ca="1" si="41"/>
        <v>667699321.8852278</v>
      </c>
      <c r="Q149" s="80">
        <f t="shared" ca="1" si="42"/>
        <v>61528476.848566808</v>
      </c>
      <c r="R149" s="58">
        <f t="shared" ca="1" si="31"/>
        <v>-1.1582994834003768E-3</v>
      </c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</row>
    <row r="150" spans="1:35">
      <c r="A150" s="87">
        <v>33058.5</v>
      </c>
      <c r="B150" s="87">
        <v>-0.13616014999570325</v>
      </c>
      <c r="C150" s="87">
        <v>1</v>
      </c>
      <c r="D150" s="88">
        <f t="shared" si="32"/>
        <v>3.30585</v>
      </c>
      <c r="E150" s="88">
        <f t="shared" si="32"/>
        <v>-0.13616014999570325</v>
      </c>
      <c r="F150" s="80">
        <f t="shared" si="33"/>
        <v>3.30585</v>
      </c>
      <c r="G150" s="80">
        <f t="shared" si="33"/>
        <v>-0.13616014999570325</v>
      </c>
      <c r="H150" s="80">
        <f t="shared" si="34"/>
        <v>10.928644222499999</v>
      </c>
      <c r="I150" s="80">
        <f t="shared" si="35"/>
        <v>36.128458502951624</v>
      </c>
      <c r="J150" s="80">
        <f t="shared" si="36"/>
        <v>119.43526454198262</v>
      </c>
      <c r="K150" s="80">
        <f t="shared" si="37"/>
        <v>-0.45012503186329561</v>
      </c>
      <c r="L150" s="80">
        <f t="shared" si="38"/>
        <v>-1.4880458365852758</v>
      </c>
      <c r="M150" s="80">
        <f t="shared" ca="1" si="30"/>
        <v>-0.1384868361513811</v>
      </c>
      <c r="N150" s="80">
        <f t="shared" ca="1" si="39"/>
        <v>5.413468467022991E-6</v>
      </c>
      <c r="O150" s="45">
        <f t="shared" ca="1" si="40"/>
        <v>869230963.31625974</v>
      </c>
      <c r="P150" s="80">
        <f t="shared" ca="1" si="41"/>
        <v>1750477366.7560561</v>
      </c>
      <c r="Q150" s="80">
        <f t="shared" ca="1" si="42"/>
        <v>145089956.87771246</v>
      </c>
      <c r="R150" s="58">
        <f t="shared" ca="1" si="31"/>
        <v>2.326686155677854E-3</v>
      </c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</row>
    <row r="151" spans="1:35">
      <c r="A151" s="87">
        <v>33060.5</v>
      </c>
      <c r="B151" s="87">
        <v>-0.13815194999187952</v>
      </c>
      <c r="C151" s="87">
        <v>1</v>
      </c>
      <c r="D151" s="88">
        <f t="shared" si="32"/>
        <v>3.3060499999999999</v>
      </c>
      <c r="E151" s="88">
        <f t="shared" si="32"/>
        <v>-0.13815194999187952</v>
      </c>
      <c r="F151" s="80">
        <f t="shared" si="33"/>
        <v>3.3060499999999999</v>
      </c>
      <c r="G151" s="80">
        <f t="shared" si="33"/>
        <v>-0.13815194999187952</v>
      </c>
      <c r="H151" s="80">
        <f t="shared" si="34"/>
        <v>10.9299666025</v>
      </c>
      <c r="I151" s="80">
        <f t="shared" si="35"/>
        <v>36.135016086195122</v>
      </c>
      <c r="J151" s="80">
        <f t="shared" si="36"/>
        <v>119.46416993176538</v>
      </c>
      <c r="K151" s="80">
        <f t="shared" si="37"/>
        <v>-0.45673725427065326</v>
      </c>
      <c r="L151" s="80">
        <f t="shared" si="38"/>
        <v>-1.5099961994814932</v>
      </c>
      <c r="M151" s="80">
        <f t="shared" ca="1" si="30"/>
        <v>-0.13849974839294341</v>
      </c>
      <c r="N151" s="80">
        <f t="shared" ca="1" si="39"/>
        <v>1.2096372778259628E-7</v>
      </c>
      <c r="O151" s="45">
        <f t="shared" ca="1" si="40"/>
        <v>870322913.4318862</v>
      </c>
      <c r="P151" s="80">
        <f t="shared" ca="1" si="41"/>
        <v>1752552911.6791101</v>
      </c>
      <c r="Q151" s="80">
        <f t="shared" ca="1" si="42"/>
        <v>145246558.26322791</v>
      </c>
      <c r="R151" s="58">
        <f t="shared" ca="1" si="31"/>
        <v>3.4779840106388682E-4</v>
      </c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</row>
    <row r="152" spans="1:35">
      <c r="A152" s="87">
        <v>32496</v>
      </c>
      <c r="B152" s="87">
        <v>-0.13580639999418054</v>
      </c>
      <c r="C152" s="87">
        <v>1</v>
      </c>
      <c r="D152" s="88">
        <f t="shared" si="32"/>
        <v>3.2496</v>
      </c>
      <c r="E152" s="88">
        <f t="shared" si="32"/>
        <v>-0.13580639999418054</v>
      </c>
      <c r="F152" s="80">
        <f t="shared" si="33"/>
        <v>3.2496</v>
      </c>
      <c r="G152" s="80">
        <f t="shared" si="33"/>
        <v>-0.13580639999418054</v>
      </c>
      <c r="H152" s="80">
        <f t="shared" si="34"/>
        <v>10.55990016</v>
      </c>
      <c r="I152" s="80">
        <f t="shared" si="35"/>
        <v>34.315451559936001</v>
      </c>
      <c r="J152" s="80">
        <f t="shared" si="36"/>
        <v>111.51149138916803</v>
      </c>
      <c r="K152" s="80">
        <f t="shared" si="37"/>
        <v>-0.44131647742108909</v>
      </c>
      <c r="L152" s="80">
        <f t="shared" si="38"/>
        <v>-1.4341020250275711</v>
      </c>
      <c r="M152" s="80">
        <f t="shared" ca="1" si="30"/>
        <v>-0.13487284844669478</v>
      </c>
      <c r="N152" s="80">
        <f t="shared" ca="1" si="39"/>
        <v>8.7151849181304945E-7</v>
      </c>
      <c r="O152" s="45">
        <f t="shared" ca="1" si="40"/>
        <v>595247577.45479131</v>
      </c>
      <c r="P152" s="80">
        <f t="shared" ca="1" si="41"/>
        <v>1226277585.9957931</v>
      </c>
      <c r="Q152" s="80">
        <f t="shared" ca="1" si="42"/>
        <v>105193673.33321169</v>
      </c>
      <c r="R152" s="58">
        <f t="shared" ca="1" si="31"/>
        <v>-9.3355154748575586E-4</v>
      </c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</row>
    <row r="153" spans="1:35">
      <c r="A153" s="87">
        <v>32496</v>
      </c>
      <c r="B153" s="87">
        <v>-0.13498639999306761</v>
      </c>
      <c r="C153" s="87">
        <v>1</v>
      </c>
      <c r="D153" s="88">
        <f t="shared" si="32"/>
        <v>3.2496</v>
      </c>
      <c r="E153" s="88">
        <f t="shared" si="32"/>
        <v>-0.13498639999306761</v>
      </c>
      <c r="F153" s="80">
        <f t="shared" si="33"/>
        <v>3.2496</v>
      </c>
      <c r="G153" s="80">
        <f t="shared" si="33"/>
        <v>-0.13498639999306761</v>
      </c>
      <c r="H153" s="80">
        <f t="shared" si="34"/>
        <v>10.55990016</v>
      </c>
      <c r="I153" s="80">
        <f t="shared" si="35"/>
        <v>34.315451559936001</v>
      </c>
      <c r="J153" s="80">
        <f t="shared" si="36"/>
        <v>111.51149138916803</v>
      </c>
      <c r="K153" s="80">
        <f t="shared" si="37"/>
        <v>-0.43865180541747251</v>
      </c>
      <c r="L153" s="80">
        <f t="shared" si="38"/>
        <v>-1.4254429068846186</v>
      </c>
      <c r="M153" s="80">
        <f t="shared" ca="1" si="30"/>
        <v>-0.13487284844669478</v>
      </c>
      <c r="N153" s="80">
        <f t="shared" ca="1" si="39"/>
        <v>1.2893953683659914E-8</v>
      </c>
      <c r="O153" s="45">
        <f t="shared" ca="1" si="40"/>
        <v>595247577.45479131</v>
      </c>
      <c r="P153" s="80">
        <f t="shared" ca="1" si="41"/>
        <v>1226277585.9957931</v>
      </c>
      <c r="Q153" s="80">
        <f t="shared" ca="1" si="42"/>
        <v>105193673.33321169</v>
      </c>
      <c r="R153" s="58">
        <f t="shared" ca="1" si="31"/>
        <v>-1.1355154637282538E-4</v>
      </c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</row>
    <row r="154" spans="1:35">
      <c r="A154" s="87">
        <v>32453</v>
      </c>
      <c r="B154" s="87">
        <v>-0.13606270000309451</v>
      </c>
      <c r="C154" s="87">
        <v>1</v>
      </c>
      <c r="D154" s="88">
        <f t="shared" si="32"/>
        <v>3.2452999999999999</v>
      </c>
      <c r="E154" s="88">
        <f t="shared" si="32"/>
        <v>-0.13606270000309451</v>
      </c>
      <c r="F154" s="80">
        <f t="shared" si="33"/>
        <v>3.2452999999999999</v>
      </c>
      <c r="G154" s="80">
        <f t="shared" si="33"/>
        <v>-0.13606270000309451</v>
      </c>
      <c r="H154" s="80">
        <f t="shared" si="34"/>
        <v>10.531972089999998</v>
      </c>
      <c r="I154" s="80">
        <f t="shared" si="35"/>
        <v>34.179409023676996</v>
      </c>
      <c r="J154" s="80">
        <f t="shared" si="36"/>
        <v>110.92243610453895</v>
      </c>
      <c r="K154" s="80">
        <f t="shared" si="37"/>
        <v>-0.44156428032004258</v>
      </c>
      <c r="L154" s="80">
        <f t="shared" si="38"/>
        <v>-1.433008558922634</v>
      </c>
      <c r="M154" s="80">
        <f t="shared" ca="1" si="30"/>
        <v>-0.13459802068480148</v>
      </c>
      <c r="N154" s="80">
        <f t="shared" ca="1" si="39"/>
        <v>2.1452855054353274E-6</v>
      </c>
      <c r="O154" s="45">
        <f t="shared" ca="1" si="40"/>
        <v>576909946.79154015</v>
      </c>
      <c r="P154" s="80">
        <f t="shared" ca="1" si="41"/>
        <v>1190902662.9982004</v>
      </c>
      <c r="Q154" s="80">
        <f t="shared" ca="1" si="42"/>
        <v>102471637.73037674</v>
      </c>
      <c r="R154" s="58">
        <f t="shared" ca="1" si="31"/>
        <v>-1.4646793182930273E-3</v>
      </c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</row>
    <row r="155" spans="1:35">
      <c r="A155" s="87">
        <v>32453</v>
      </c>
      <c r="B155" s="87">
        <v>-0.13549269999930402</v>
      </c>
      <c r="C155" s="87">
        <v>1</v>
      </c>
      <c r="D155" s="88">
        <f t="shared" si="32"/>
        <v>3.2452999999999999</v>
      </c>
      <c r="E155" s="88">
        <f t="shared" si="32"/>
        <v>-0.13549269999930402</v>
      </c>
      <c r="F155" s="80">
        <f t="shared" si="33"/>
        <v>3.2452999999999999</v>
      </c>
      <c r="G155" s="80">
        <f t="shared" si="33"/>
        <v>-0.13549269999930402</v>
      </c>
      <c r="H155" s="80">
        <f t="shared" si="34"/>
        <v>10.531972089999998</v>
      </c>
      <c r="I155" s="80">
        <f t="shared" si="35"/>
        <v>34.179409023676996</v>
      </c>
      <c r="J155" s="80">
        <f t="shared" si="36"/>
        <v>110.92243610453895</v>
      </c>
      <c r="K155" s="80">
        <f t="shared" si="37"/>
        <v>-0.43971445930774133</v>
      </c>
      <c r="L155" s="80">
        <f t="shared" si="38"/>
        <v>-1.4270053347914129</v>
      </c>
      <c r="M155" s="80">
        <f t="shared" ca="1" si="30"/>
        <v>-0.13459802068480148</v>
      </c>
      <c r="N155" s="80">
        <f t="shared" ca="1" si="39"/>
        <v>8.0045107579874284E-7</v>
      </c>
      <c r="O155" s="45">
        <f t="shared" ca="1" si="40"/>
        <v>576909946.79154015</v>
      </c>
      <c r="P155" s="80">
        <f t="shared" ca="1" si="41"/>
        <v>1190902662.9982004</v>
      </c>
      <c r="Q155" s="80">
        <f t="shared" ca="1" si="42"/>
        <v>102471637.73037674</v>
      </c>
      <c r="R155" s="58">
        <f t="shared" ca="1" si="31"/>
        <v>-8.9467931450254445E-4</v>
      </c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</row>
    <row r="156" spans="1:35">
      <c r="A156" s="87">
        <v>32453</v>
      </c>
      <c r="B156" s="87">
        <v>-0.1351827000034973</v>
      </c>
      <c r="C156" s="87">
        <v>1</v>
      </c>
      <c r="D156" s="88">
        <f t="shared" si="32"/>
        <v>3.2452999999999999</v>
      </c>
      <c r="E156" s="88">
        <f t="shared" si="32"/>
        <v>-0.1351827000034973</v>
      </c>
      <c r="F156" s="80">
        <f t="shared" si="33"/>
        <v>3.2452999999999999</v>
      </c>
      <c r="G156" s="80">
        <f t="shared" si="33"/>
        <v>-0.1351827000034973</v>
      </c>
      <c r="H156" s="80">
        <f t="shared" si="34"/>
        <v>10.531972089999998</v>
      </c>
      <c r="I156" s="80">
        <f t="shared" si="35"/>
        <v>34.179409023676996</v>
      </c>
      <c r="J156" s="80">
        <f t="shared" si="36"/>
        <v>110.92243610453895</v>
      </c>
      <c r="K156" s="80">
        <f t="shared" si="37"/>
        <v>-0.43870841632134977</v>
      </c>
      <c r="L156" s="80">
        <f t="shared" si="38"/>
        <v>-1.4237404234876763</v>
      </c>
      <c r="M156" s="80">
        <f t="shared" ca="1" si="30"/>
        <v>-0.13459802068480148</v>
      </c>
      <c r="N156" s="80">
        <f t="shared" ca="1" si="39"/>
        <v>3.4184990571061335E-7</v>
      </c>
      <c r="O156" s="45">
        <f t="shared" ca="1" si="40"/>
        <v>576909946.79154015</v>
      </c>
      <c r="P156" s="80">
        <f t="shared" ca="1" si="41"/>
        <v>1190902662.9982004</v>
      </c>
      <c r="Q156" s="80">
        <f t="shared" ca="1" si="42"/>
        <v>102471637.73037674</v>
      </c>
      <c r="R156" s="58">
        <f t="shared" ca="1" si="31"/>
        <v>-5.8467931869582435E-4</v>
      </c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</row>
    <row r="157" spans="1:35">
      <c r="A157" s="87">
        <v>32453.5</v>
      </c>
      <c r="B157" s="87">
        <v>-0.13413064999622293</v>
      </c>
      <c r="C157" s="87">
        <v>1</v>
      </c>
      <c r="D157" s="88">
        <f t="shared" si="32"/>
        <v>3.2453500000000002</v>
      </c>
      <c r="E157" s="88">
        <f t="shared" si="32"/>
        <v>-0.13413064999622293</v>
      </c>
      <c r="F157" s="80">
        <f t="shared" si="33"/>
        <v>3.2453500000000002</v>
      </c>
      <c r="G157" s="80">
        <f t="shared" si="33"/>
        <v>-0.13413064999622293</v>
      </c>
      <c r="H157" s="80">
        <f t="shared" si="34"/>
        <v>10.532296622500001</v>
      </c>
      <c r="I157" s="80">
        <f t="shared" si="35"/>
        <v>34.180988843830377</v>
      </c>
      <c r="J157" s="80">
        <f t="shared" si="36"/>
        <v>110.92927214432493</v>
      </c>
      <c r="K157" s="80">
        <f t="shared" si="37"/>
        <v>-0.4353009049652421</v>
      </c>
      <c r="L157" s="80">
        <f t="shared" si="38"/>
        <v>-1.4127037919289485</v>
      </c>
      <c r="M157" s="80">
        <f t="shared" ca="1" si="30"/>
        <v>-0.13460121517993734</v>
      </c>
      <c r="N157" s="80">
        <f t="shared" ca="1" si="39"/>
        <v>2.214315921241773E-7</v>
      </c>
      <c r="O157" s="45">
        <f t="shared" ca="1" si="40"/>
        <v>577121135.25651574</v>
      </c>
      <c r="P157" s="80">
        <f t="shared" ca="1" si="41"/>
        <v>1191310314.5010293</v>
      </c>
      <c r="Q157" s="80">
        <f t="shared" ca="1" si="42"/>
        <v>102503031.63618235</v>
      </c>
      <c r="R157" s="58">
        <f t="shared" ca="1" si="31"/>
        <v>4.7056518371441092E-4</v>
      </c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</row>
    <row r="158" spans="1:35">
      <c r="A158" s="87">
        <v>32453.5</v>
      </c>
      <c r="B158" s="87">
        <v>-0.13078064999717753</v>
      </c>
      <c r="C158" s="87">
        <v>1</v>
      </c>
      <c r="D158" s="88">
        <f t="shared" si="32"/>
        <v>3.2453500000000002</v>
      </c>
      <c r="E158" s="88">
        <f t="shared" si="32"/>
        <v>-0.13078064999717753</v>
      </c>
      <c r="F158" s="80">
        <f t="shared" si="33"/>
        <v>3.2453500000000002</v>
      </c>
      <c r="G158" s="80">
        <f t="shared" si="33"/>
        <v>-0.13078064999717753</v>
      </c>
      <c r="H158" s="80">
        <f t="shared" si="34"/>
        <v>10.532296622500001</v>
      </c>
      <c r="I158" s="80">
        <f t="shared" si="35"/>
        <v>34.180988843830377</v>
      </c>
      <c r="J158" s="80">
        <f t="shared" si="36"/>
        <v>110.92927214432493</v>
      </c>
      <c r="K158" s="80">
        <f t="shared" si="37"/>
        <v>-0.42442898246834015</v>
      </c>
      <c r="L158" s="80">
        <f t="shared" si="38"/>
        <v>-1.3774205982536278</v>
      </c>
      <c r="M158" s="80">
        <f t="shared" ca="1" si="30"/>
        <v>-0.13460121517993734</v>
      </c>
      <c r="N158" s="80">
        <f t="shared" ca="1" si="39"/>
        <v>1.4596718315716464E-5</v>
      </c>
      <c r="O158" s="45">
        <f t="shared" ca="1" si="40"/>
        <v>577121135.25651574</v>
      </c>
      <c r="P158" s="80">
        <f t="shared" ca="1" si="41"/>
        <v>1191310314.5010293</v>
      </c>
      <c r="Q158" s="80">
        <f t="shared" ca="1" si="42"/>
        <v>102503031.63618235</v>
      </c>
      <c r="R158" s="58">
        <f t="shared" ca="1" si="31"/>
        <v>3.8205651827598053E-3</v>
      </c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</row>
    <row r="159" spans="1:35">
      <c r="A159" s="87">
        <v>32472.5</v>
      </c>
      <c r="B159" s="87">
        <v>-0.13277275000291411</v>
      </c>
      <c r="C159" s="87">
        <v>1</v>
      </c>
      <c r="D159" s="88">
        <f t="shared" si="32"/>
        <v>3.2472500000000002</v>
      </c>
      <c r="E159" s="88">
        <f t="shared" si="32"/>
        <v>-0.13277275000291411</v>
      </c>
      <c r="F159" s="80">
        <f t="shared" si="33"/>
        <v>3.2472500000000002</v>
      </c>
      <c r="G159" s="80">
        <f t="shared" si="33"/>
        <v>-0.13277275000291411</v>
      </c>
      <c r="H159" s="80">
        <f t="shared" si="34"/>
        <v>10.5446325625</v>
      </c>
      <c r="I159" s="80">
        <f t="shared" si="35"/>
        <v>34.241058088578129</v>
      </c>
      <c r="J159" s="80">
        <f t="shared" si="36"/>
        <v>111.18927587813533</v>
      </c>
      <c r="K159" s="80">
        <f t="shared" si="37"/>
        <v>-0.43114631244696289</v>
      </c>
      <c r="L159" s="80">
        <f t="shared" si="38"/>
        <v>-1.4000398630934003</v>
      </c>
      <c r="M159" s="80">
        <f t="shared" ca="1" si="30"/>
        <v>-0.13472262650796829</v>
      </c>
      <c r="N159" s="80">
        <f t="shared" ca="1" si="39"/>
        <v>3.8020183849623124E-6</v>
      </c>
      <c r="O159" s="45">
        <f t="shared" ca="1" si="40"/>
        <v>585181802.6768285</v>
      </c>
      <c r="P159" s="80">
        <f t="shared" ca="1" si="41"/>
        <v>1206865217.7301459</v>
      </c>
      <c r="Q159" s="80">
        <f t="shared" ca="1" si="42"/>
        <v>103700486.01253229</v>
      </c>
      <c r="R159" s="58">
        <f t="shared" ca="1" si="31"/>
        <v>1.9498765050541822E-3</v>
      </c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</row>
    <row r="160" spans="1:35">
      <c r="A160" s="87">
        <v>32472.5</v>
      </c>
      <c r="B160" s="87">
        <v>-0.13265274999866961</v>
      </c>
      <c r="C160" s="87">
        <v>1</v>
      </c>
      <c r="D160" s="88">
        <f t="shared" si="32"/>
        <v>3.2472500000000002</v>
      </c>
      <c r="E160" s="88">
        <f t="shared" si="32"/>
        <v>-0.13265274999866961</v>
      </c>
      <c r="F160" s="80">
        <f t="shared" si="33"/>
        <v>3.2472500000000002</v>
      </c>
      <c r="G160" s="80">
        <f t="shared" si="33"/>
        <v>-0.13265274999866961</v>
      </c>
      <c r="H160" s="80">
        <f t="shared" si="34"/>
        <v>10.5446325625</v>
      </c>
      <c r="I160" s="80">
        <f t="shared" si="35"/>
        <v>34.241058088578129</v>
      </c>
      <c r="J160" s="80">
        <f t="shared" si="36"/>
        <v>111.18927587813533</v>
      </c>
      <c r="K160" s="80">
        <f t="shared" si="37"/>
        <v>-0.4307566424331799</v>
      </c>
      <c r="L160" s="80">
        <f t="shared" si="38"/>
        <v>-1.3987745071411435</v>
      </c>
      <c r="M160" s="80">
        <f t="shared" ca="1" si="30"/>
        <v>-0.13472262650796829</v>
      </c>
      <c r="N160" s="80">
        <f t="shared" ca="1" si="39"/>
        <v>4.2843887637465088E-6</v>
      </c>
      <c r="O160" s="45">
        <f t="shared" ca="1" si="40"/>
        <v>585181802.6768285</v>
      </c>
      <c r="P160" s="80">
        <f t="shared" ca="1" si="41"/>
        <v>1206865217.7301459</v>
      </c>
      <c r="Q160" s="80">
        <f t="shared" ca="1" si="42"/>
        <v>103700486.01253229</v>
      </c>
      <c r="R160" s="58">
        <f t="shared" ca="1" si="31"/>
        <v>2.0698765092986848E-3</v>
      </c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</row>
    <row r="161" spans="1:35">
      <c r="A161" s="87">
        <v>32440</v>
      </c>
      <c r="B161" s="87">
        <v>-0.13624600000184728</v>
      </c>
      <c r="C161" s="87">
        <v>1</v>
      </c>
      <c r="D161" s="88">
        <f t="shared" si="32"/>
        <v>3.2440000000000002</v>
      </c>
      <c r="E161" s="88">
        <f t="shared" si="32"/>
        <v>-0.13624600000184728</v>
      </c>
      <c r="F161" s="80">
        <f t="shared" si="33"/>
        <v>3.2440000000000002</v>
      </c>
      <c r="G161" s="80">
        <f t="shared" si="33"/>
        <v>-0.13624600000184728</v>
      </c>
      <c r="H161" s="80">
        <f t="shared" si="34"/>
        <v>10.523536000000002</v>
      </c>
      <c r="I161" s="80">
        <f t="shared" si="35"/>
        <v>34.138350784000011</v>
      </c>
      <c r="J161" s="80">
        <f t="shared" si="36"/>
        <v>110.74480994329605</v>
      </c>
      <c r="K161" s="80">
        <f t="shared" si="37"/>
        <v>-0.44198202400599262</v>
      </c>
      <c r="L161" s="80">
        <f t="shared" si="38"/>
        <v>-1.4337896858754402</v>
      </c>
      <c r="M161" s="80">
        <f t="shared" ca="1" si="30"/>
        <v>-0.13451497352789191</v>
      </c>
      <c r="N161" s="80">
        <f t="shared" ca="1" si="39"/>
        <v>2.9964526535343665E-6</v>
      </c>
      <c r="O161" s="45">
        <f t="shared" ca="1" si="40"/>
        <v>571435826.78480756</v>
      </c>
      <c r="P161" s="80">
        <f t="shared" ca="1" si="41"/>
        <v>1180334043.7285335</v>
      </c>
      <c r="Q161" s="80">
        <f t="shared" ca="1" si="42"/>
        <v>101657516.77816211</v>
      </c>
      <c r="R161" s="58">
        <f t="shared" ca="1" si="31"/>
        <v>-1.7310264739553716E-3</v>
      </c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</row>
    <row r="162" spans="1:35">
      <c r="A162" s="87">
        <v>32440</v>
      </c>
      <c r="B162" s="87">
        <v>-0.13520599999901606</v>
      </c>
      <c r="C162" s="87">
        <v>1</v>
      </c>
      <c r="D162" s="88">
        <f t="shared" si="32"/>
        <v>3.2440000000000002</v>
      </c>
      <c r="E162" s="88">
        <f t="shared" si="32"/>
        <v>-0.13520599999901606</v>
      </c>
      <c r="F162" s="80">
        <f t="shared" si="33"/>
        <v>3.2440000000000002</v>
      </c>
      <c r="G162" s="80">
        <f t="shared" si="33"/>
        <v>-0.13520599999901606</v>
      </c>
      <c r="H162" s="80">
        <f t="shared" si="34"/>
        <v>10.523536000000002</v>
      </c>
      <c r="I162" s="80">
        <f t="shared" si="35"/>
        <v>34.138350784000011</v>
      </c>
      <c r="J162" s="80">
        <f t="shared" si="36"/>
        <v>110.74480994329605</v>
      </c>
      <c r="K162" s="80">
        <f t="shared" si="37"/>
        <v>-0.43860826399680813</v>
      </c>
      <c r="L162" s="80">
        <f t="shared" si="38"/>
        <v>-1.4228452084056458</v>
      </c>
      <c r="M162" s="80">
        <f t="shared" ca="1" si="30"/>
        <v>-0.13451497352789191</v>
      </c>
      <c r="N162" s="80">
        <f t="shared" ca="1" si="39"/>
        <v>4.7751758379429702E-7</v>
      </c>
      <c r="O162" s="45">
        <f t="shared" ca="1" si="40"/>
        <v>571435826.78480756</v>
      </c>
      <c r="P162" s="80">
        <f t="shared" ca="1" si="41"/>
        <v>1180334043.7285335</v>
      </c>
      <c r="Q162" s="80">
        <f t="shared" ca="1" si="42"/>
        <v>101657516.77816211</v>
      </c>
      <c r="R162" s="58">
        <f t="shared" ca="1" si="31"/>
        <v>-6.9102647112415094E-4</v>
      </c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</row>
    <row r="163" spans="1:35">
      <c r="A163" s="87"/>
      <c r="B163" s="87"/>
      <c r="C163" s="87"/>
      <c r="D163" s="88">
        <f t="shared" si="32"/>
        <v>0</v>
      </c>
      <c r="E163" s="88">
        <f t="shared" si="32"/>
        <v>0</v>
      </c>
      <c r="F163" s="80">
        <f t="shared" si="33"/>
        <v>0</v>
      </c>
      <c r="G163" s="80">
        <f t="shared" si="33"/>
        <v>0</v>
      </c>
      <c r="H163" s="80">
        <f t="shared" si="34"/>
        <v>0</v>
      </c>
      <c r="I163" s="80">
        <f t="shared" si="35"/>
        <v>0</v>
      </c>
      <c r="J163" s="80">
        <f t="shared" si="36"/>
        <v>0</v>
      </c>
      <c r="K163" s="80">
        <f t="shared" si="37"/>
        <v>0</v>
      </c>
      <c r="L163" s="80">
        <f t="shared" si="38"/>
        <v>0</v>
      </c>
      <c r="M163" s="80">
        <f t="shared" ca="1" si="30"/>
        <v>1.4432330492728148E-2</v>
      </c>
      <c r="N163" s="80">
        <f t="shared" ca="1" si="39"/>
        <v>0</v>
      </c>
      <c r="O163" s="45">
        <f t="shared" ca="1" si="40"/>
        <v>0</v>
      </c>
      <c r="P163" s="80">
        <f t="shared" ca="1" si="41"/>
        <v>0</v>
      </c>
      <c r="Q163" s="80">
        <f t="shared" ca="1" si="42"/>
        <v>0</v>
      </c>
      <c r="R163" s="58">
        <f t="shared" ca="1" si="31"/>
        <v>-1.4432330492728148E-2</v>
      </c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</row>
    <row r="164" spans="1:35">
      <c r="A164" s="87"/>
      <c r="B164" s="87"/>
      <c r="C164" s="87"/>
      <c r="D164" s="88">
        <f t="shared" si="32"/>
        <v>0</v>
      </c>
      <c r="E164" s="88">
        <f t="shared" si="32"/>
        <v>0</v>
      </c>
      <c r="F164" s="80">
        <f t="shared" si="33"/>
        <v>0</v>
      </c>
      <c r="G164" s="80">
        <f t="shared" si="33"/>
        <v>0</v>
      </c>
      <c r="H164" s="80">
        <f t="shared" si="34"/>
        <v>0</v>
      </c>
      <c r="I164" s="80">
        <f t="shared" si="35"/>
        <v>0</v>
      </c>
      <c r="J164" s="80">
        <f t="shared" si="36"/>
        <v>0</v>
      </c>
      <c r="K164" s="80">
        <f t="shared" si="37"/>
        <v>0</v>
      </c>
      <c r="L164" s="80">
        <f t="shared" si="38"/>
        <v>0</v>
      </c>
      <c r="M164" s="80">
        <f t="shared" ca="1" si="30"/>
        <v>1.4432330492728148E-2</v>
      </c>
      <c r="N164" s="80">
        <f t="shared" ca="1" si="39"/>
        <v>0</v>
      </c>
      <c r="O164" s="45">
        <f t="shared" ca="1" si="40"/>
        <v>0</v>
      </c>
      <c r="P164" s="80">
        <f t="shared" ca="1" si="41"/>
        <v>0</v>
      </c>
      <c r="Q164" s="80">
        <f t="shared" ca="1" si="42"/>
        <v>0</v>
      </c>
      <c r="R164" s="58">
        <f t="shared" ca="1" si="31"/>
        <v>-1.4432330492728148E-2</v>
      </c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</row>
    <row r="165" spans="1:35">
      <c r="A165" s="87"/>
      <c r="B165" s="87"/>
      <c r="C165" s="87"/>
      <c r="D165" s="88">
        <f t="shared" si="32"/>
        <v>0</v>
      </c>
      <c r="E165" s="88">
        <f t="shared" si="32"/>
        <v>0</v>
      </c>
      <c r="F165" s="80">
        <f t="shared" si="33"/>
        <v>0</v>
      </c>
      <c r="G165" s="80">
        <f t="shared" si="33"/>
        <v>0</v>
      </c>
      <c r="H165" s="80">
        <f t="shared" si="34"/>
        <v>0</v>
      </c>
      <c r="I165" s="80">
        <f t="shared" si="35"/>
        <v>0</v>
      </c>
      <c r="J165" s="80">
        <f t="shared" si="36"/>
        <v>0</v>
      </c>
      <c r="K165" s="80">
        <f t="shared" si="37"/>
        <v>0</v>
      </c>
      <c r="L165" s="80">
        <f t="shared" si="38"/>
        <v>0</v>
      </c>
      <c r="M165" s="80">
        <f t="shared" ca="1" si="30"/>
        <v>1.4432330492728148E-2</v>
      </c>
      <c r="N165" s="80">
        <f t="shared" ca="1" si="39"/>
        <v>0</v>
      </c>
      <c r="O165" s="45">
        <f t="shared" ca="1" si="40"/>
        <v>0</v>
      </c>
      <c r="P165" s="80">
        <f t="shared" ca="1" si="41"/>
        <v>0</v>
      </c>
      <c r="Q165" s="80">
        <f t="shared" ca="1" si="42"/>
        <v>0</v>
      </c>
      <c r="R165" s="58">
        <f t="shared" ca="1" si="31"/>
        <v>-1.4432330492728148E-2</v>
      </c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</row>
    <row r="166" spans="1:35">
      <c r="A166" s="87"/>
      <c r="B166" s="87"/>
      <c r="C166" s="87"/>
      <c r="D166" s="88">
        <f t="shared" si="32"/>
        <v>0</v>
      </c>
      <c r="E166" s="88">
        <f t="shared" si="32"/>
        <v>0</v>
      </c>
      <c r="F166" s="80">
        <f t="shared" si="33"/>
        <v>0</v>
      </c>
      <c r="G166" s="80">
        <f t="shared" si="33"/>
        <v>0</v>
      </c>
      <c r="H166" s="80">
        <f t="shared" si="34"/>
        <v>0</v>
      </c>
      <c r="I166" s="80">
        <f t="shared" si="35"/>
        <v>0</v>
      </c>
      <c r="J166" s="80">
        <f t="shared" si="36"/>
        <v>0</v>
      </c>
      <c r="K166" s="80">
        <f t="shared" si="37"/>
        <v>0</v>
      </c>
      <c r="L166" s="80">
        <f t="shared" si="38"/>
        <v>0</v>
      </c>
      <c r="M166" s="80">
        <f t="shared" ca="1" si="30"/>
        <v>1.4432330492728148E-2</v>
      </c>
      <c r="N166" s="80">
        <f t="shared" ca="1" si="39"/>
        <v>0</v>
      </c>
      <c r="O166" s="45">
        <f t="shared" ca="1" si="40"/>
        <v>0</v>
      </c>
      <c r="P166" s="80">
        <f t="shared" ca="1" si="41"/>
        <v>0</v>
      </c>
      <c r="Q166" s="80">
        <f t="shared" ca="1" si="42"/>
        <v>0</v>
      </c>
      <c r="R166" s="58">
        <f t="shared" ca="1" si="31"/>
        <v>-1.4432330492728148E-2</v>
      </c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</row>
    <row r="167" spans="1:35">
      <c r="A167" s="87"/>
      <c r="B167" s="87"/>
      <c r="C167" s="87"/>
      <c r="D167" s="88">
        <f t="shared" si="32"/>
        <v>0</v>
      </c>
      <c r="E167" s="88">
        <f t="shared" si="32"/>
        <v>0</v>
      </c>
      <c r="F167" s="80">
        <f t="shared" si="33"/>
        <v>0</v>
      </c>
      <c r="G167" s="80">
        <f t="shared" si="33"/>
        <v>0</v>
      </c>
      <c r="H167" s="80">
        <f t="shared" si="34"/>
        <v>0</v>
      </c>
      <c r="I167" s="80">
        <f t="shared" si="35"/>
        <v>0</v>
      </c>
      <c r="J167" s="80">
        <f t="shared" si="36"/>
        <v>0</v>
      </c>
      <c r="K167" s="80">
        <f t="shared" si="37"/>
        <v>0</v>
      </c>
      <c r="L167" s="80">
        <f t="shared" si="38"/>
        <v>0</v>
      </c>
      <c r="M167" s="80">
        <f t="shared" ca="1" si="30"/>
        <v>1.4432330492728148E-2</v>
      </c>
      <c r="N167" s="80">
        <f t="shared" ca="1" si="39"/>
        <v>0</v>
      </c>
      <c r="O167" s="45">
        <f t="shared" ca="1" si="40"/>
        <v>0</v>
      </c>
      <c r="P167" s="80">
        <f t="shared" ca="1" si="41"/>
        <v>0</v>
      </c>
      <c r="Q167" s="80">
        <f t="shared" ca="1" si="42"/>
        <v>0</v>
      </c>
      <c r="R167" s="58">
        <f t="shared" ca="1" si="31"/>
        <v>-1.4432330492728148E-2</v>
      </c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</row>
    <row r="168" spans="1:35">
      <c r="A168" s="87"/>
      <c r="B168" s="87"/>
      <c r="C168" s="87"/>
      <c r="D168" s="88">
        <f t="shared" si="32"/>
        <v>0</v>
      </c>
      <c r="E168" s="88">
        <f t="shared" si="32"/>
        <v>0</v>
      </c>
      <c r="F168" s="80">
        <f t="shared" si="33"/>
        <v>0</v>
      </c>
      <c r="G168" s="80">
        <f t="shared" si="33"/>
        <v>0</v>
      </c>
      <c r="H168" s="80">
        <f t="shared" si="34"/>
        <v>0</v>
      </c>
      <c r="I168" s="80">
        <f t="shared" si="35"/>
        <v>0</v>
      </c>
      <c r="J168" s="80">
        <f t="shared" si="36"/>
        <v>0</v>
      </c>
      <c r="K168" s="80">
        <f t="shared" si="37"/>
        <v>0</v>
      </c>
      <c r="L168" s="80">
        <f t="shared" si="38"/>
        <v>0</v>
      </c>
      <c r="M168" s="80">
        <f t="shared" ca="1" si="30"/>
        <v>1.4432330492728148E-2</v>
      </c>
      <c r="N168" s="80">
        <f t="shared" ca="1" si="39"/>
        <v>0</v>
      </c>
      <c r="O168" s="45">
        <f t="shared" ca="1" si="40"/>
        <v>0</v>
      </c>
      <c r="P168" s="80">
        <f t="shared" ca="1" si="41"/>
        <v>0</v>
      </c>
      <c r="Q168" s="80">
        <f t="shared" ca="1" si="42"/>
        <v>0</v>
      </c>
      <c r="R168" s="58">
        <f t="shared" ca="1" si="31"/>
        <v>-1.4432330492728148E-2</v>
      </c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</row>
    <row r="169" spans="1:35">
      <c r="A169" s="87"/>
      <c r="B169" s="87"/>
      <c r="C169" s="87"/>
      <c r="D169" s="88">
        <f t="shared" si="32"/>
        <v>0</v>
      </c>
      <c r="E169" s="88">
        <f t="shared" si="32"/>
        <v>0</v>
      </c>
      <c r="F169" s="80">
        <f t="shared" si="33"/>
        <v>0</v>
      </c>
      <c r="G169" s="80">
        <f t="shared" si="33"/>
        <v>0</v>
      </c>
      <c r="H169" s="80">
        <f t="shared" si="34"/>
        <v>0</v>
      </c>
      <c r="I169" s="80">
        <f t="shared" si="35"/>
        <v>0</v>
      </c>
      <c r="J169" s="80">
        <f t="shared" si="36"/>
        <v>0</v>
      </c>
      <c r="K169" s="80">
        <f t="shared" si="37"/>
        <v>0</v>
      </c>
      <c r="L169" s="80">
        <f t="shared" si="38"/>
        <v>0</v>
      </c>
      <c r="M169" s="80">
        <f t="shared" ca="1" si="30"/>
        <v>1.4432330492728148E-2</v>
      </c>
      <c r="N169" s="80">
        <f t="shared" ca="1" si="39"/>
        <v>0</v>
      </c>
      <c r="O169" s="45">
        <f t="shared" ca="1" si="40"/>
        <v>0</v>
      </c>
      <c r="P169" s="80">
        <f t="shared" ca="1" si="41"/>
        <v>0</v>
      </c>
      <c r="Q169" s="80">
        <f t="shared" ca="1" si="42"/>
        <v>0</v>
      </c>
      <c r="R169" s="58">
        <f t="shared" ca="1" si="31"/>
        <v>-1.4432330492728148E-2</v>
      </c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</row>
    <row r="170" spans="1:35">
      <c r="A170" s="87"/>
      <c r="B170" s="87"/>
      <c r="C170" s="87"/>
      <c r="D170" s="88">
        <f t="shared" si="32"/>
        <v>0</v>
      </c>
      <c r="E170" s="88">
        <f t="shared" si="32"/>
        <v>0</v>
      </c>
      <c r="F170" s="80">
        <f t="shared" si="33"/>
        <v>0</v>
      </c>
      <c r="G170" s="80">
        <f t="shared" si="33"/>
        <v>0</v>
      </c>
      <c r="H170" s="80">
        <f t="shared" si="34"/>
        <v>0</v>
      </c>
      <c r="I170" s="80">
        <f t="shared" si="35"/>
        <v>0</v>
      </c>
      <c r="J170" s="80">
        <f t="shared" si="36"/>
        <v>0</v>
      </c>
      <c r="K170" s="80">
        <f t="shared" si="37"/>
        <v>0</v>
      </c>
      <c r="L170" s="80">
        <f t="shared" si="38"/>
        <v>0</v>
      </c>
      <c r="M170" s="80">
        <f t="shared" ca="1" si="30"/>
        <v>1.4432330492728148E-2</v>
      </c>
      <c r="N170" s="80">
        <f t="shared" ca="1" si="39"/>
        <v>0</v>
      </c>
      <c r="O170" s="45">
        <f t="shared" ca="1" si="40"/>
        <v>0</v>
      </c>
      <c r="P170" s="80">
        <f t="shared" ca="1" si="41"/>
        <v>0</v>
      </c>
      <c r="Q170" s="80">
        <f t="shared" ca="1" si="42"/>
        <v>0</v>
      </c>
      <c r="R170" s="58">
        <f t="shared" ca="1" si="31"/>
        <v>-1.4432330492728148E-2</v>
      </c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</row>
    <row r="171" spans="1:35">
      <c r="A171" s="87"/>
      <c r="B171" s="87"/>
      <c r="C171" s="87"/>
      <c r="D171" s="88">
        <f t="shared" si="32"/>
        <v>0</v>
      </c>
      <c r="E171" s="88">
        <f t="shared" si="32"/>
        <v>0</v>
      </c>
      <c r="F171" s="80">
        <f t="shared" si="33"/>
        <v>0</v>
      </c>
      <c r="G171" s="80">
        <f t="shared" si="33"/>
        <v>0</v>
      </c>
      <c r="H171" s="80">
        <f t="shared" si="34"/>
        <v>0</v>
      </c>
      <c r="I171" s="80">
        <f t="shared" si="35"/>
        <v>0</v>
      </c>
      <c r="J171" s="80">
        <f t="shared" si="36"/>
        <v>0</v>
      </c>
      <c r="K171" s="80">
        <f t="shared" si="37"/>
        <v>0</v>
      </c>
      <c r="L171" s="80">
        <f t="shared" si="38"/>
        <v>0</v>
      </c>
      <c r="M171" s="80">
        <f t="shared" ca="1" si="30"/>
        <v>1.4432330492728148E-2</v>
      </c>
      <c r="N171" s="80">
        <f t="shared" ca="1" si="39"/>
        <v>0</v>
      </c>
      <c r="O171" s="45">
        <f t="shared" ca="1" si="40"/>
        <v>0</v>
      </c>
      <c r="P171" s="80">
        <f t="shared" ca="1" si="41"/>
        <v>0</v>
      </c>
      <c r="Q171" s="80">
        <f t="shared" ca="1" si="42"/>
        <v>0</v>
      </c>
      <c r="R171" s="58">
        <f t="shared" ca="1" si="31"/>
        <v>-1.4432330492728148E-2</v>
      </c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</row>
    <row r="172" spans="1:35">
      <c r="A172" s="87"/>
      <c r="B172" s="87"/>
      <c r="C172" s="87"/>
      <c r="D172" s="88">
        <f t="shared" si="32"/>
        <v>0</v>
      </c>
      <c r="E172" s="88">
        <f t="shared" si="32"/>
        <v>0</v>
      </c>
      <c r="F172" s="80">
        <f t="shared" si="33"/>
        <v>0</v>
      </c>
      <c r="G172" s="80">
        <f t="shared" si="33"/>
        <v>0</v>
      </c>
      <c r="H172" s="80">
        <f t="shared" si="34"/>
        <v>0</v>
      </c>
      <c r="I172" s="80">
        <f t="shared" si="35"/>
        <v>0</v>
      </c>
      <c r="J172" s="80">
        <f t="shared" si="36"/>
        <v>0</v>
      </c>
      <c r="K172" s="80">
        <f t="shared" si="37"/>
        <v>0</v>
      </c>
      <c r="L172" s="80">
        <f t="shared" si="38"/>
        <v>0</v>
      </c>
      <c r="M172" s="80">
        <f t="shared" ca="1" si="30"/>
        <v>1.4432330492728148E-2</v>
      </c>
      <c r="N172" s="80">
        <f t="shared" ca="1" si="39"/>
        <v>0</v>
      </c>
      <c r="O172" s="45">
        <f t="shared" ca="1" si="40"/>
        <v>0</v>
      </c>
      <c r="P172" s="80">
        <f t="shared" ca="1" si="41"/>
        <v>0</v>
      </c>
      <c r="Q172" s="80">
        <f t="shared" ca="1" si="42"/>
        <v>0</v>
      </c>
      <c r="R172" s="58">
        <f t="shared" ca="1" si="31"/>
        <v>-1.4432330492728148E-2</v>
      </c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</row>
    <row r="173" spans="1:35">
      <c r="A173" s="87"/>
      <c r="B173" s="87"/>
      <c r="C173" s="87"/>
      <c r="D173" s="88">
        <f t="shared" si="32"/>
        <v>0</v>
      </c>
      <c r="E173" s="88">
        <f t="shared" si="32"/>
        <v>0</v>
      </c>
      <c r="F173" s="80">
        <f t="shared" si="33"/>
        <v>0</v>
      </c>
      <c r="G173" s="80">
        <f t="shared" si="33"/>
        <v>0</v>
      </c>
      <c r="H173" s="80">
        <f t="shared" si="34"/>
        <v>0</v>
      </c>
      <c r="I173" s="80">
        <f t="shared" si="35"/>
        <v>0</v>
      </c>
      <c r="J173" s="80">
        <f t="shared" si="36"/>
        <v>0</v>
      </c>
      <c r="K173" s="80">
        <f t="shared" si="37"/>
        <v>0</v>
      </c>
      <c r="L173" s="80">
        <f t="shared" si="38"/>
        <v>0</v>
      </c>
      <c r="M173" s="80">
        <f t="shared" ca="1" si="30"/>
        <v>1.4432330492728148E-2</v>
      </c>
      <c r="N173" s="80">
        <f t="shared" ca="1" si="39"/>
        <v>0</v>
      </c>
      <c r="O173" s="45">
        <f t="shared" ca="1" si="40"/>
        <v>0</v>
      </c>
      <c r="P173" s="80">
        <f t="shared" ca="1" si="41"/>
        <v>0</v>
      </c>
      <c r="Q173" s="80">
        <f t="shared" ca="1" si="42"/>
        <v>0</v>
      </c>
      <c r="R173" s="58">
        <f t="shared" ca="1" si="31"/>
        <v>-1.4432330492728148E-2</v>
      </c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</row>
    <row r="174" spans="1:35">
      <c r="A174" s="87"/>
      <c r="B174" s="87"/>
      <c r="C174" s="87"/>
      <c r="D174" s="88">
        <f t="shared" si="32"/>
        <v>0</v>
      </c>
      <c r="E174" s="88">
        <f t="shared" si="32"/>
        <v>0</v>
      </c>
      <c r="F174" s="80">
        <f t="shared" si="33"/>
        <v>0</v>
      </c>
      <c r="G174" s="80">
        <f t="shared" si="33"/>
        <v>0</v>
      </c>
      <c r="H174" s="80">
        <f t="shared" si="34"/>
        <v>0</v>
      </c>
      <c r="I174" s="80">
        <f t="shared" si="35"/>
        <v>0</v>
      </c>
      <c r="J174" s="80">
        <f t="shared" si="36"/>
        <v>0</v>
      </c>
      <c r="K174" s="80">
        <f t="shared" si="37"/>
        <v>0</v>
      </c>
      <c r="L174" s="80">
        <f t="shared" si="38"/>
        <v>0</v>
      </c>
      <c r="M174" s="80">
        <f t="shared" ca="1" si="30"/>
        <v>1.4432330492728148E-2</v>
      </c>
      <c r="N174" s="80">
        <f t="shared" ca="1" si="39"/>
        <v>0</v>
      </c>
      <c r="O174" s="45">
        <f t="shared" ca="1" si="40"/>
        <v>0</v>
      </c>
      <c r="P174" s="80">
        <f t="shared" ca="1" si="41"/>
        <v>0</v>
      </c>
      <c r="Q174" s="80">
        <f t="shared" ca="1" si="42"/>
        <v>0</v>
      </c>
      <c r="R174" s="58">
        <f t="shared" ca="1" si="31"/>
        <v>-1.4432330492728148E-2</v>
      </c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</row>
    <row r="175" spans="1:35">
      <c r="A175" s="87"/>
      <c r="B175" s="87"/>
      <c r="C175" s="87"/>
      <c r="D175" s="88">
        <f t="shared" si="32"/>
        <v>0</v>
      </c>
      <c r="E175" s="88">
        <f t="shared" si="32"/>
        <v>0</v>
      </c>
      <c r="F175" s="80">
        <f t="shared" si="33"/>
        <v>0</v>
      </c>
      <c r="G175" s="80">
        <f t="shared" si="33"/>
        <v>0</v>
      </c>
      <c r="H175" s="80">
        <f t="shared" si="34"/>
        <v>0</v>
      </c>
      <c r="I175" s="80">
        <f t="shared" si="35"/>
        <v>0</v>
      </c>
      <c r="J175" s="80">
        <f t="shared" si="36"/>
        <v>0</v>
      </c>
      <c r="K175" s="80">
        <f t="shared" si="37"/>
        <v>0</v>
      </c>
      <c r="L175" s="80">
        <f t="shared" si="38"/>
        <v>0</v>
      </c>
      <c r="M175" s="80">
        <f t="shared" ca="1" si="30"/>
        <v>1.4432330492728148E-2</v>
      </c>
      <c r="N175" s="80">
        <f t="shared" ca="1" si="39"/>
        <v>0</v>
      </c>
      <c r="O175" s="45">
        <f t="shared" ca="1" si="40"/>
        <v>0</v>
      </c>
      <c r="P175" s="80">
        <f t="shared" ca="1" si="41"/>
        <v>0</v>
      </c>
      <c r="Q175" s="80">
        <f t="shared" ca="1" si="42"/>
        <v>0</v>
      </c>
      <c r="R175" s="58">
        <f t="shared" ca="1" si="31"/>
        <v>-1.4432330492728148E-2</v>
      </c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</row>
    <row r="176" spans="1:35">
      <c r="A176" s="87"/>
      <c r="B176" s="87"/>
      <c r="C176" s="87"/>
      <c r="D176" s="88">
        <f t="shared" si="32"/>
        <v>0</v>
      </c>
      <c r="E176" s="88">
        <f t="shared" si="32"/>
        <v>0</v>
      </c>
      <c r="F176" s="80">
        <f t="shared" si="33"/>
        <v>0</v>
      </c>
      <c r="G176" s="80">
        <f t="shared" si="33"/>
        <v>0</v>
      </c>
      <c r="H176" s="80">
        <f t="shared" si="34"/>
        <v>0</v>
      </c>
      <c r="I176" s="80">
        <f t="shared" si="35"/>
        <v>0</v>
      </c>
      <c r="J176" s="80">
        <f t="shared" si="36"/>
        <v>0</v>
      </c>
      <c r="K176" s="80">
        <f t="shared" si="37"/>
        <v>0</v>
      </c>
      <c r="L176" s="80">
        <f t="shared" si="38"/>
        <v>0</v>
      </c>
      <c r="M176" s="80">
        <f t="shared" ca="1" si="30"/>
        <v>1.4432330492728148E-2</v>
      </c>
      <c r="N176" s="80">
        <f t="shared" ca="1" si="39"/>
        <v>0</v>
      </c>
      <c r="O176" s="45">
        <f t="shared" ca="1" si="40"/>
        <v>0</v>
      </c>
      <c r="P176" s="80">
        <f t="shared" ca="1" si="41"/>
        <v>0</v>
      </c>
      <c r="Q176" s="80">
        <f t="shared" ca="1" si="42"/>
        <v>0</v>
      </c>
      <c r="R176" s="58">
        <f t="shared" ca="1" si="31"/>
        <v>-1.4432330492728148E-2</v>
      </c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</row>
    <row r="177" spans="1:35">
      <c r="A177" s="87"/>
      <c r="B177" s="87"/>
      <c r="C177" s="87"/>
      <c r="D177" s="88">
        <f t="shared" si="32"/>
        <v>0</v>
      </c>
      <c r="E177" s="88">
        <f t="shared" si="32"/>
        <v>0</v>
      </c>
      <c r="F177" s="80">
        <f t="shared" si="33"/>
        <v>0</v>
      </c>
      <c r="G177" s="80">
        <f t="shared" si="33"/>
        <v>0</v>
      </c>
      <c r="H177" s="80">
        <f t="shared" si="34"/>
        <v>0</v>
      </c>
      <c r="I177" s="80">
        <f t="shared" si="35"/>
        <v>0</v>
      </c>
      <c r="J177" s="80">
        <f t="shared" si="36"/>
        <v>0</v>
      </c>
      <c r="K177" s="80">
        <f t="shared" si="37"/>
        <v>0</v>
      </c>
      <c r="L177" s="80">
        <f t="shared" si="38"/>
        <v>0</v>
      </c>
      <c r="M177" s="80">
        <f t="shared" ca="1" si="30"/>
        <v>1.4432330492728148E-2</v>
      </c>
      <c r="N177" s="80">
        <f t="shared" ca="1" si="39"/>
        <v>0</v>
      </c>
      <c r="O177" s="45">
        <f t="shared" ca="1" si="40"/>
        <v>0</v>
      </c>
      <c r="P177" s="80">
        <f t="shared" ca="1" si="41"/>
        <v>0</v>
      </c>
      <c r="Q177" s="80">
        <f t="shared" ca="1" si="42"/>
        <v>0</v>
      </c>
      <c r="R177" s="58">
        <f t="shared" ca="1" si="31"/>
        <v>-1.4432330492728148E-2</v>
      </c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</row>
    <row r="178" spans="1:35">
      <c r="A178" s="87"/>
      <c r="B178" s="87"/>
      <c r="C178" s="87"/>
      <c r="D178" s="88">
        <f t="shared" si="32"/>
        <v>0</v>
      </c>
      <c r="E178" s="88">
        <f t="shared" si="32"/>
        <v>0</v>
      </c>
      <c r="F178" s="80">
        <f t="shared" si="33"/>
        <v>0</v>
      </c>
      <c r="G178" s="80">
        <f t="shared" si="33"/>
        <v>0</v>
      </c>
      <c r="H178" s="80">
        <f t="shared" si="34"/>
        <v>0</v>
      </c>
      <c r="I178" s="80">
        <f t="shared" si="35"/>
        <v>0</v>
      </c>
      <c r="J178" s="80">
        <f t="shared" si="36"/>
        <v>0</v>
      </c>
      <c r="K178" s="80">
        <f t="shared" si="37"/>
        <v>0</v>
      </c>
      <c r="L178" s="80">
        <f t="shared" si="38"/>
        <v>0</v>
      </c>
      <c r="M178" s="80">
        <f t="shared" ca="1" si="30"/>
        <v>1.4432330492728148E-2</v>
      </c>
      <c r="N178" s="80">
        <f t="shared" ca="1" si="39"/>
        <v>0</v>
      </c>
      <c r="O178" s="45">
        <f t="shared" ca="1" si="40"/>
        <v>0</v>
      </c>
      <c r="P178" s="80">
        <f t="shared" ca="1" si="41"/>
        <v>0</v>
      </c>
      <c r="Q178" s="80">
        <f t="shared" ca="1" si="42"/>
        <v>0</v>
      </c>
      <c r="R178" s="58">
        <f t="shared" ca="1" si="31"/>
        <v>-1.4432330492728148E-2</v>
      </c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</row>
    <row r="179" spans="1:35">
      <c r="A179" s="87"/>
      <c r="B179" s="87"/>
      <c r="C179" s="87"/>
      <c r="D179" s="88">
        <f t="shared" si="32"/>
        <v>0</v>
      </c>
      <c r="E179" s="88">
        <f t="shared" si="32"/>
        <v>0</v>
      </c>
      <c r="F179" s="80">
        <f t="shared" si="33"/>
        <v>0</v>
      </c>
      <c r="G179" s="80">
        <f t="shared" si="33"/>
        <v>0</v>
      </c>
      <c r="H179" s="80">
        <f t="shared" si="34"/>
        <v>0</v>
      </c>
      <c r="I179" s="80">
        <f t="shared" si="35"/>
        <v>0</v>
      </c>
      <c r="J179" s="80">
        <f t="shared" si="36"/>
        <v>0</v>
      </c>
      <c r="K179" s="80">
        <f t="shared" si="37"/>
        <v>0</v>
      </c>
      <c r="L179" s="80">
        <f t="shared" si="38"/>
        <v>0</v>
      </c>
      <c r="M179" s="80">
        <f t="shared" ca="1" si="30"/>
        <v>1.4432330492728148E-2</v>
      </c>
      <c r="N179" s="80">
        <f t="shared" ca="1" si="39"/>
        <v>0</v>
      </c>
      <c r="O179" s="45">
        <f t="shared" ca="1" si="40"/>
        <v>0</v>
      </c>
      <c r="P179" s="80">
        <f t="shared" ca="1" si="41"/>
        <v>0</v>
      </c>
      <c r="Q179" s="80">
        <f t="shared" ca="1" si="42"/>
        <v>0</v>
      </c>
      <c r="R179" s="58">
        <f t="shared" ca="1" si="31"/>
        <v>-1.4432330492728148E-2</v>
      </c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</row>
    <row r="180" spans="1:35">
      <c r="A180" s="87"/>
      <c r="B180" s="87"/>
      <c r="C180" s="87"/>
      <c r="D180" s="88">
        <f t="shared" si="32"/>
        <v>0</v>
      </c>
      <c r="E180" s="88">
        <f t="shared" si="32"/>
        <v>0</v>
      </c>
      <c r="F180" s="80">
        <f t="shared" si="33"/>
        <v>0</v>
      </c>
      <c r="G180" s="80">
        <f t="shared" si="33"/>
        <v>0</v>
      </c>
      <c r="H180" s="80">
        <f t="shared" si="34"/>
        <v>0</v>
      </c>
      <c r="I180" s="80">
        <f t="shared" si="35"/>
        <v>0</v>
      </c>
      <c r="J180" s="80">
        <f t="shared" si="36"/>
        <v>0</v>
      </c>
      <c r="K180" s="80">
        <f t="shared" si="37"/>
        <v>0</v>
      </c>
      <c r="L180" s="80">
        <f t="shared" si="38"/>
        <v>0</v>
      </c>
      <c r="M180" s="80">
        <f t="shared" ca="1" si="30"/>
        <v>1.4432330492728148E-2</v>
      </c>
      <c r="N180" s="80">
        <f t="shared" ca="1" si="39"/>
        <v>0</v>
      </c>
      <c r="O180" s="45">
        <f t="shared" ca="1" si="40"/>
        <v>0</v>
      </c>
      <c r="P180" s="80">
        <f t="shared" ca="1" si="41"/>
        <v>0</v>
      </c>
      <c r="Q180" s="80">
        <f t="shared" ca="1" si="42"/>
        <v>0</v>
      </c>
      <c r="R180" s="58">
        <f t="shared" ca="1" si="31"/>
        <v>-1.4432330492728148E-2</v>
      </c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</row>
    <row r="181" spans="1:35">
      <c r="A181" s="87"/>
      <c r="B181" s="87"/>
      <c r="C181" s="87"/>
      <c r="D181" s="88">
        <f t="shared" si="32"/>
        <v>0</v>
      </c>
      <c r="E181" s="88">
        <f t="shared" si="32"/>
        <v>0</v>
      </c>
      <c r="F181" s="80">
        <f t="shared" si="33"/>
        <v>0</v>
      </c>
      <c r="G181" s="80">
        <f t="shared" si="33"/>
        <v>0</v>
      </c>
      <c r="H181" s="80">
        <f t="shared" si="34"/>
        <v>0</v>
      </c>
      <c r="I181" s="80">
        <f t="shared" si="35"/>
        <v>0</v>
      </c>
      <c r="J181" s="80">
        <f t="shared" si="36"/>
        <v>0</v>
      </c>
      <c r="K181" s="80">
        <f t="shared" si="37"/>
        <v>0</v>
      </c>
      <c r="L181" s="80">
        <f t="shared" si="38"/>
        <v>0</v>
      </c>
      <c r="M181" s="80">
        <f t="shared" ca="1" si="30"/>
        <v>1.4432330492728148E-2</v>
      </c>
      <c r="N181" s="80">
        <f t="shared" ca="1" si="39"/>
        <v>0</v>
      </c>
      <c r="O181" s="45">
        <f t="shared" ca="1" si="40"/>
        <v>0</v>
      </c>
      <c r="P181" s="80">
        <f t="shared" ca="1" si="41"/>
        <v>0</v>
      </c>
      <c r="Q181" s="80">
        <f t="shared" ca="1" si="42"/>
        <v>0</v>
      </c>
      <c r="R181" s="58">
        <f t="shared" ca="1" si="31"/>
        <v>-1.4432330492728148E-2</v>
      </c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</row>
    <row r="182" spans="1:35">
      <c r="A182" s="87"/>
      <c r="B182" s="87"/>
      <c r="C182" s="87"/>
      <c r="D182" s="88">
        <f t="shared" si="32"/>
        <v>0</v>
      </c>
      <c r="E182" s="88">
        <f t="shared" si="32"/>
        <v>0</v>
      </c>
      <c r="F182" s="80">
        <f t="shared" si="33"/>
        <v>0</v>
      </c>
      <c r="G182" s="80">
        <f t="shared" si="33"/>
        <v>0</v>
      </c>
      <c r="H182" s="80">
        <f t="shared" si="34"/>
        <v>0</v>
      </c>
      <c r="I182" s="80">
        <f t="shared" si="35"/>
        <v>0</v>
      </c>
      <c r="J182" s="80">
        <f t="shared" si="36"/>
        <v>0</v>
      </c>
      <c r="K182" s="80">
        <f t="shared" si="37"/>
        <v>0</v>
      </c>
      <c r="L182" s="80">
        <f t="shared" si="38"/>
        <v>0</v>
      </c>
      <c r="M182" s="80">
        <f t="shared" ca="1" si="30"/>
        <v>1.4432330492728148E-2</v>
      </c>
      <c r="N182" s="80">
        <f t="shared" ca="1" si="39"/>
        <v>0</v>
      </c>
      <c r="O182" s="45">
        <f t="shared" ca="1" si="40"/>
        <v>0</v>
      </c>
      <c r="P182" s="80">
        <f t="shared" ca="1" si="41"/>
        <v>0</v>
      </c>
      <c r="Q182" s="80">
        <f t="shared" ca="1" si="42"/>
        <v>0</v>
      </c>
      <c r="R182" s="58">
        <f t="shared" ca="1" si="31"/>
        <v>-1.4432330492728148E-2</v>
      </c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</row>
    <row r="183" spans="1:35">
      <c r="A183" s="87"/>
      <c r="B183" s="87"/>
      <c r="C183" s="87"/>
      <c r="D183" s="88">
        <f t="shared" si="32"/>
        <v>0</v>
      </c>
      <c r="E183" s="88">
        <f t="shared" si="32"/>
        <v>0</v>
      </c>
      <c r="F183" s="80">
        <f t="shared" si="33"/>
        <v>0</v>
      </c>
      <c r="G183" s="80">
        <f t="shared" si="33"/>
        <v>0</v>
      </c>
      <c r="H183" s="80">
        <f t="shared" si="34"/>
        <v>0</v>
      </c>
      <c r="I183" s="80">
        <f t="shared" si="35"/>
        <v>0</v>
      </c>
      <c r="J183" s="80">
        <f t="shared" si="36"/>
        <v>0</v>
      </c>
      <c r="K183" s="80">
        <f t="shared" si="37"/>
        <v>0</v>
      </c>
      <c r="L183" s="80">
        <f t="shared" si="38"/>
        <v>0</v>
      </c>
      <c r="M183" s="80">
        <f t="shared" ca="1" si="30"/>
        <v>1.4432330492728148E-2</v>
      </c>
      <c r="N183" s="80">
        <f t="shared" ca="1" si="39"/>
        <v>0</v>
      </c>
      <c r="O183" s="45">
        <f t="shared" ca="1" si="40"/>
        <v>0</v>
      </c>
      <c r="P183" s="80">
        <f t="shared" ca="1" si="41"/>
        <v>0</v>
      </c>
      <c r="Q183" s="80">
        <f t="shared" ca="1" si="42"/>
        <v>0</v>
      </c>
      <c r="R183" s="58">
        <f t="shared" ca="1" si="31"/>
        <v>-1.4432330492728148E-2</v>
      </c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</row>
    <row r="184" spans="1:35">
      <c r="A184" s="87"/>
      <c r="B184" s="87"/>
      <c r="C184" s="87"/>
      <c r="D184" s="88">
        <f t="shared" si="32"/>
        <v>0</v>
      </c>
      <c r="E184" s="88">
        <f t="shared" si="32"/>
        <v>0</v>
      </c>
      <c r="F184" s="80">
        <f t="shared" si="33"/>
        <v>0</v>
      </c>
      <c r="G184" s="80">
        <f t="shared" si="33"/>
        <v>0</v>
      </c>
      <c r="H184" s="80">
        <f t="shared" si="34"/>
        <v>0</v>
      </c>
      <c r="I184" s="80">
        <f t="shared" si="35"/>
        <v>0</v>
      </c>
      <c r="J184" s="80">
        <f t="shared" si="36"/>
        <v>0</v>
      </c>
      <c r="K184" s="80">
        <f t="shared" si="37"/>
        <v>0</v>
      </c>
      <c r="L184" s="80">
        <f t="shared" si="38"/>
        <v>0</v>
      </c>
      <c r="M184" s="80">
        <f t="shared" ca="1" si="30"/>
        <v>1.4432330492728148E-2</v>
      </c>
      <c r="N184" s="80">
        <f t="shared" ca="1" si="39"/>
        <v>0</v>
      </c>
      <c r="O184" s="45">
        <f t="shared" ca="1" si="40"/>
        <v>0</v>
      </c>
      <c r="P184" s="80">
        <f t="shared" ca="1" si="41"/>
        <v>0</v>
      </c>
      <c r="Q184" s="80">
        <f t="shared" ca="1" si="42"/>
        <v>0</v>
      </c>
      <c r="R184" s="58">
        <f t="shared" ca="1" si="31"/>
        <v>-1.4432330492728148E-2</v>
      </c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</row>
    <row r="185" spans="1:35">
      <c r="A185" s="87"/>
      <c r="B185" s="87"/>
      <c r="C185" s="87"/>
      <c r="D185" s="88">
        <f t="shared" si="32"/>
        <v>0</v>
      </c>
      <c r="E185" s="88">
        <f t="shared" si="32"/>
        <v>0</v>
      </c>
      <c r="F185" s="80">
        <f t="shared" si="33"/>
        <v>0</v>
      </c>
      <c r="G185" s="80">
        <f t="shared" si="33"/>
        <v>0</v>
      </c>
      <c r="H185" s="80">
        <f t="shared" si="34"/>
        <v>0</v>
      </c>
      <c r="I185" s="80">
        <f t="shared" si="35"/>
        <v>0</v>
      </c>
      <c r="J185" s="80">
        <f t="shared" si="36"/>
        <v>0</v>
      </c>
      <c r="K185" s="80">
        <f t="shared" si="37"/>
        <v>0</v>
      </c>
      <c r="L185" s="80">
        <f t="shared" si="38"/>
        <v>0</v>
      </c>
      <c r="M185" s="80">
        <f t="shared" ca="1" si="30"/>
        <v>1.4432330492728148E-2</v>
      </c>
      <c r="N185" s="80">
        <f t="shared" ca="1" si="39"/>
        <v>0</v>
      </c>
      <c r="O185" s="45">
        <f t="shared" ca="1" si="40"/>
        <v>0</v>
      </c>
      <c r="P185" s="80">
        <f t="shared" ca="1" si="41"/>
        <v>0</v>
      </c>
      <c r="Q185" s="80">
        <f t="shared" ca="1" si="42"/>
        <v>0</v>
      </c>
      <c r="R185" s="58">
        <f t="shared" ca="1" si="31"/>
        <v>-1.4432330492728148E-2</v>
      </c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</row>
    <row r="186" spans="1:35">
      <c r="A186" s="87"/>
      <c r="B186" s="87"/>
      <c r="C186" s="87"/>
      <c r="D186" s="88">
        <f t="shared" si="32"/>
        <v>0</v>
      </c>
      <c r="E186" s="88">
        <f t="shared" si="32"/>
        <v>0</v>
      </c>
      <c r="F186" s="80">
        <f t="shared" si="33"/>
        <v>0</v>
      </c>
      <c r="G186" s="80">
        <f t="shared" si="33"/>
        <v>0</v>
      </c>
      <c r="H186" s="80">
        <f t="shared" si="34"/>
        <v>0</v>
      </c>
      <c r="I186" s="80">
        <f t="shared" si="35"/>
        <v>0</v>
      </c>
      <c r="J186" s="80">
        <f t="shared" si="36"/>
        <v>0</v>
      </c>
      <c r="K186" s="80">
        <f t="shared" si="37"/>
        <v>0</v>
      </c>
      <c r="L186" s="80">
        <f t="shared" si="38"/>
        <v>0</v>
      </c>
      <c r="M186" s="80">
        <f t="shared" ca="1" si="30"/>
        <v>1.4432330492728148E-2</v>
      </c>
      <c r="N186" s="80">
        <f t="shared" ca="1" si="39"/>
        <v>0</v>
      </c>
      <c r="O186" s="45">
        <f t="shared" ca="1" si="40"/>
        <v>0</v>
      </c>
      <c r="P186" s="80">
        <f t="shared" ca="1" si="41"/>
        <v>0</v>
      </c>
      <c r="Q186" s="80">
        <f t="shared" ca="1" si="42"/>
        <v>0</v>
      </c>
      <c r="R186" s="58">
        <f t="shared" ca="1" si="31"/>
        <v>-1.4432330492728148E-2</v>
      </c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</row>
    <row r="187" spans="1:35">
      <c r="A187" s="87"/>
      <c r="B187" s="87"/>
      <c r="C187" s="87"/>
      <c r="D187" s="88">
        <f t="shared" si="32"/>
        <v>0</v>
      </c>
      <c r="E187" s="88">
        <f t="shared" si="32"/>
        <v>0</v>
      </c>
      <c r="F187" s="80">
        <f t="shared" si="33"/>
        <v>0</v>
      </c>
      <c r="G187" s="80">
        <f t="shared" si="33"/>
        <v>0</v>
      </c>
      <c r="H187" s="80">
        <f t="shared" si="34"/>
        <v>0</v>
      </c>
      <c r="I187" s="80">
        <f t="shared" si="35"/>
        <v>0</v>
      </c>
      <c r="J187" s="80">
        <f t="shared" si="36"/>
        <v>0</v>
      </c>
      <c r="K187" s="80">
        <f t="shared" si="37"/>
        <v>0</v>
      </c>
      <c r="L187" s="80">
        <f t="shared" si="38"/>
        <v>0</v>
      </c>
      <c r="M187" s="80">
        <f t="shared" ca="1" si="30"/>
        <v>1.4432330492728148E-2</v>
      </c>
      <c r="N187" s="80">
        <f t="shared" ca="1" si="39"/>
        <v>0</v>
      </c>
      <c r="O187" s="45">
        <f t="shared" ca="1" si="40"/>
        <v>0</v>
      </c>
      <c r="P187" s="80">
        <f t="shared" ca="1" si="41"/>
        <v>0</v>
      </c>
      <c r="Q187" s="80">
        <f t="shared" ca="1" si="42"/>
        <v>0</v>
      </c>
      <c r="R187" s="58">
        <f t="shared" ca="1" si="31"/>
        <v>-1.4432330492728148E-2</v>
      </c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</row>
    <row r="188" spans="1:35">
      <c r="A188" s="87"/>
      <c r="B188" s="87"/>
      <c r="C188" s="87"/>
      <c r="D188" s="88">
        <f t="shared" si="32"/>
        <v>0</v>
      </c>
      <c r="E188" s="88">
        <f t="shared" si="32"/>
        <v>0</v>
      </c>
      <c r="F188" s="80">
        <f t="shared" si="33"/>
        <v>0</v>
      </c>
      <c r="G188" s="80">
        <f t="shared" si="33"/>
        <v>0</v>
      </c>
      <c r="H188" s="80">
        <f t="shared" si="34"/>
        <v>0</v>
      </c>
      <c r="I188" s="80">
        <f t="shared" si="35"/>
        <v>0</v>
      </c>
      <c r="J188" s="80">
        <f t="shared" si="36"/>
        <v>0</v>
      </c>
      <c r="K188" s="80">
        <f t="shared" si="37"/>
        <v>0</v>
      </c>
      <c r="L188" s="80">
        <f t="shared" si="38"/>
        <v>0</v>
      </c>
      <c r="M188" s="80">
        <f t="shared" ca="1" si="30"/>
        <v>1.4432330492728148E-2</v>
      </c>
      <c r="N188" s="80">
        <f t="shared" ca="1" si="39"/>
        <v>0</v>
      </c>
      <c r="O188" s="45">
        <f t="shared" ca="1" si="40"/>
        <v>0</v>
      </c>
      <c r="P188" s="80">
        <f t="shared" ca="1" si="41"/>
        <v>0</v>
      </c>
      <c r="Q188" s="80">
        <f t="shared" ca="1" si="42"/>
        <v>0</v>
      </c>
      <c r="R188" s="58">
        <f t="shared" ca="1" si="31"/>
        <v>-1.4432330492728148E-2</v>
      </c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</row>
    <row r="189" spans="1:35">
      <c r="A189" s="87"/>
      <c r="B189" s="87"/>
      <c r="C189" s="87"/>
      <c r="D189" s="88">
        <f t="shared" si="32"/>
        <v>0</v>
      </c>
      <c r="E189" s="88">
        <f t="shared" si="32"/>
        <v>0</v>
      </c>
      <c r="F189" s="80">
        <f t="shared" si="33"/>
        <v>0</v>
      </c>
      <c r="G189" s="80">
        <f t="shared" si="33"/>
        <v>0</v>
      </c>
      <c r="H189" s="80">
        <f t="shared" si="34"/>
        <v>0</v>
      </c>
      <c r="I189" s="80">
        <f t="shared" si="35"/>
        <v>0</v>
      </c>
      <c r="J189" s="80">
        <f t="shared" si="36"/>
        <v>0</v>
      </c>
      <c r="K189" s="80">
        <f t="shared" si="37"/>
        <v>0</v>
      </c>
      <c r="L189" s="80">
        <f t="shared" si="38"/>
        <v>0</v>
      </c>
      <c r="M189" s="80">
        <f t="shared" ca="1" si="30"/>
        <v>1.4432330492728148E-2</v>
      </c>
      <c r="N189" s="80">
        <f t="shared" ca="1" si="39"/>
        <v>0</v>
      </c>
      <c r="O189" s="45">
        <f t="shared" ca="1" si="40"/>
        <v>0</v>
      </c>
      <c r="P189" s="80">
        <f t="shared" ca="1" si="41"/>
        <v>0</v>
      </c>
      <c r="Q189" s="80">
        <f t="shared" ca="1" si="42"/>
        <v>0</v>
      </c>
      <c r="R189" s="58">
        <f t="shared" ca="1" si="31"/>
        <v>-1.4432330492728148E-2</v>
      </c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</row>
    <row r="190" spans="1:35">
      <c r="A190" s="87"/>
      <c r="B190" s="87"/>
      <c r="C190" s="87"/>
      <c r="D190" s="88">
        <f t="shared" si="32"/>
        <v>0</v>
      </c>
      <c r="E190" s="88">
        <f t="shared" si="32"/>
        <v>0</v>
      </c>
      <c r="F190" s="80">
        <f t="shared" si="33"/>
        <v>0</v>
      </c>
      <c r="G190" s="80">
        <f t="shared" si="33"/>
        <v>0</v>
      </c>
      <c r="H190" s="80">
        <f t="shared" si="34"/>
        <v>0</v>
      </c>
      <c r="I190" s="80">
        <f t="shared" si="35"/>
        <v>0</v>
      </c>
      <c r="J190" s="80">
        <f t="shared" si="36"/>
        <v>0</v>
      </c>
      <c r="K190" s="80">
        <f t="shared" si="37"/>
        <v>0</v>
      </c>
      <c r="L190" s="80">
        <f t="shared" si="38"/>
        <v>0</v>
      </c>
      <c r="M190" s="80">
        <f t="shared" ca="1" si="30"/>
        <v>1.4432330492728148E-2</v>
      </c>
      <c r="N190" s="80">
        <f t="shared" ca="1" si="39"/>
        <v>0</v>
      </c>
      <c r="O190" s="45">
        <f t="shared" ca="1" si="40"/>
        <v>0</v>
      </c>
      <c r="P190" s="80">
        <f t="shared" ca="1" si="41"/>
        <v>0</v>
      </c>
      <c r="Q190" s="80">
        <f t="shared" ca="1" si="42"/>
        <v>0</v>
      </c>
      <c r="R190" s="58">
        <f t="shared" ca="1" si="31"/>
        <v>-1.4432330492728148E-2</v>
      </c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</row>
    <row r="191" spans="1:35">
      <c r="A191" s="87"/>
      <c r="B191" s="87"/>
      <c r="C191" s="87"/>
      <c r="D191" s="88">
        <f t="shared" si="32"/>
        <v>0</v>
      </c>
      <c r="E191" s="88">
        <f t="shared" si="32"/>
        <v>0</v>
      </c>
      <c r="F191" s="80">
        <f t="shared" si="33"/>
        <v>0</v>
      </c>
      <c r="G191" s="80">
        <f t="shared" si="33"/>
        <v>0</v>
      </c>
      <c r="H191" s="80">
        <f t="shared" si="34"/>
        <v>0</v>
      </c>
      <c r="I191" s="80">
        <f t="shared" si="35"/>
        <v>0</v>
      </c>
      <c r="J191" s="80">
        <f t="shared" si="36"/>
        <v>0</v>
      </c>
      <c r="K191" s="80">
        <f t="shared" si="37"/>
        <v>0</v>
      </c>
      <c r="L191" s="80">
        <f t="shared" si="38"/>
        <v>0</v>
      </c>
      <c r="M191" s="80">
        <f t="shared" ca="1" si="30"/>
        <v>1.4432330492728148E-2</v>
      </c>
      <c r="N191" s="80">
        <f t="shared" ca="1" si="39"/>
        <v>0</v>
      </c>
      <c r="O191" s="45">
        <f t="shared" ca="1" si="40"/>
        <v>0</v>
      </c>
      <c r="P191" s="80">
        <f t="shared" ca="1" si="41"/>
        <v>0</v>
      </c>
      <c r="Q191" s="80">
        <f t="shared" ca="1" si="42"/>
        <v>0</v>
      </c>
      <c r="R191" s="58">
        <f t="shared" ca="1" si="31"/>
        <v>-1.4432330492728148E-2</v>
      </c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</row>
    <row r="192" spans="1:35">
      <c r="A192" s="87"/>
      <c r="B192" s="87"/>
      <c r="C192" s="87"/>
      <c r="D192" s="88">
        <f t="shared" si="32"/>
        <v>0</v>
      </c>
      <c r="E192" s="88">
        <f t="shared" si="32"/>
        <v>0</v>
      </c>
      <c r="F192" s="80">
        <f t="shared" si="33"/>
        <v>0</v>
      </c>
      <c r="G192" s="80">
        <f t="shared" si="33"/>
        <v>0</v>
      </c>
      <c r="H192" s="80">
        <f t="shared" si="34"/>
        <v>0</v>
      </c>
      <c r="I192" s="80">
        <f t="shared" si="35"/>
        <v>0</v>
      </c>
      <c r="J192" s="80">
        <f t="shared" si="36"/>
        <v>0</v>
      </c>
      <c r="K192" s="80">
        <f t="shared" si="37"/>
        <v>0</v>
      </c>
      <c r="L192" s="80">
        <f t="shared" si="38"/>
        <v>0</v>
      </c>
      <c r="M192" s="80">
        <f t="shared" ca="1" si="30"/>
        <v>1.4432330492728148E-2</v>
      </c>
      <c r="N192" s="80">
        <f t="shared" ca="1" si="39"/>
        <v>0</v>
      </c>
      <c r="O192" s="45">
        <f t="shared" ca="1" si="40"/>
        <v>0</v>
      </c>
      <c r="P192" s="80">
        <f t="shared" ca="1" si="41"/>
        <v>0</v>
      </c>
      <c r="Q192" s="80">
        <f t="shared" ca="1" si="42"/>
        <v>0</v>
      </c>
      <c r="R192" s="58">
        <f t="shared" ca="1" si="31"/>
        <v>-1.4432330492728148E-2</v>
      </c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</row>
    <row r="193" spans="1:35">
      <c r="A193" s="87"/>
      <c r="B193" s="87"/>
      <c r="C193" s="87"/>
      <c r="D193" s="88">
        <f t="shared" si="32"/>
        <v>0</v>
      </c>
      <c r="E193" s="88">
        <f t="shared" si="32"/>
        <v>0</v>
      </c>
      <c r="F193" s="80">
        <f t="shared" si="33"/>
        <v>0</v>
      </c>
      <c r="G193" s="80">
        <f t="shared" si="33"/>
        <v>0</v>
      </c>
      <c r="H193" s="80">
        <f t="shared" si="34"/>
        <v>0</v>
      </c>
      <c r="I193" s="80">
        <f t="shared" si="35"/>
        <v>0</v>
      </c>
      <c r="J193" s="80">
        <f t="shared" si="36"/>
        <v>0</v>
      </c>
      <c r="K193" s="80">
        <f t="shared" si="37"/>
        <v>0</v>
      </c>
      <c r="L193" s="80">
        <f t="shared" si="38"/>
        <v>0</v>
      </c>
      <c r="M193" s="80">
        <f t="shared" ca="1" si="30"/>
        <v>1.4432330492728148E-2</v>
      </c>
      <c r="N193" s="80">
        <f t="shared" ca="1" si="39"/>
        <v>0</v>
      </c>
      <c r="O193" s="45">
        <f t="shared" ca="1" si="40"/>
        <v>0</v>
      </c>
      <c r="P193" s="80">
        <f t="shared" ca="1" si="41"/>
        <v>0</v>
      </c>
      <c r="Q193" s="80">
        <f t="shared" ca="1" si="42"/>
        <v>0</v>
      </c>
      <c r="R193" s="58">
        <f t="shared" ca="1" si="31"/>
        <v>-1.4432330492728148E-2</v>
      </c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</row>
    <row r="194" spans="1:35">
      <c r="A194" s="87"/>
      <c r="B194" s="87"/>
      <c r="C194" s="87"/>
      <c r="D194" s="88">
        <f t="shared" si="32"/>
        <v>0</v>
      </c>
      <c r="E194" s="88">
        <f t="shared" si="32"/>
        <v>0</v>
      </c>
      <c r="F194" s="80">
        <f t="shared" si="33"/>
        <v>0</v>
      </c>
      <c r="G194" s="80">
        <f t="shared" si="33"/>
        <v>0</v>
      </c>
      <c r="H194" s="80">
        <f t="shared" si="34"/>
        <v>0</v>
      </c>
      <c r="I194" s="80">
        <f t="shared" si="35"/>
        <v>0</v>
      </c>
      <c r="J194" s="80">
        <f t="shared" si="36"/>
        <v>0</v>
      </c>
      <c r="K194" s="80">
        <f t="shared" si="37"/>
        <v>0</v>
      </c>
      <c r="L194" s="80">
        <f t="shared" si="38"/>
        <v>0</v>
      </c>
      <c r="M194" s="80">
        <f t="shared" ca="1" si="30"/>
        <v>1.4432330492728148E-2</v>
      </c>
      <c r="N194" s="80">
        <f t="shared" ca="1" si="39"/>
        <v>0</v>
      </c>
      <c r="O194" s="45">
        <f t="shared" ca="1" si="40"/>
        <v>0</v>
      </c>
      <c r="P194" s="80">
        <f t="shared" ca="1" si="41"/>
        <v>0</v>
      </c>
      <c r="Q194" s="80">
        <f t="shared" ca="1" si="42"/>
        <v>0</v>
      </c>
      <c r="R194" s="58">
        <f t="shared" ca="1" si="31"/>
        <v>-1.4432330492728148E-2</v>
      </c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</row>
    <row r="195" spans="1:35">
      <c r="A195" s="87"/>
      <c r="B195" s="87"/>
      <c r="C195" s="87"/>
      <c r="D195" s="88">
        <f t="shared" si="32"/>
        <v>0</v>
      </c>
      <c r="E195" s="88">
        <f t="shared" si="32"/>
        <v>0</v>
      </c>
      <c r="F195" s="80">
        <f t="shared" si="33"/>
        <v>0</v>
      </c>
      <c r="G195" s="80">
        <f t="shared" si="33"/>
        <v>0</v>
      </c>
      <c r="H195" s="80">
        <f t="shared" si="34"/>
        <v>0</v>
      </c>
      <c r="I195" s="80">
        <f t="shared" si="35"/>
        <v>0</v>
      </c>
      <c r="J195" s="80">
        <f t="shared" si="36"/>
        <v>0</v>
      </c>
      <c r="K195" s="80">
        <f t="shared" si="37"/>
        <v>0</v>
      </c>
      <c r="L195" s="80">
        <f t="shared" si="38"/>
        <v>0</v>
      </c>
      <c r="M195" s="80">
        <f t="shared" ca="1" si="30"/>
        <v>1.4432330492728148E-2</v>
      </c>
      <c r="N195" s="80">
        <f t="shared" ca="1" si="39"/>
        <v>0</v>
      </c>
      <c r="O195" s="45">
        <f t="shared" ca="1" si="40"/>
        <v>0</v>
      </c>
      <c r="P195" s="80">
        <f t="shared" ca="1" si="41"/>
        <v>0</v>
      </c>
      <c r="Q195" s="80">
        <f t="shared" ca="1" si="42"/>
        <v>0</v>
      </c>
      <c r="R195" s="58">
        <f t="shared" ca="1" si="31"/>
        <v>-1.4432330492728148E-2</v>
      </c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</row>
    <row r="196" spans="1:35">
      <c r="A196" s="87"/>
      <c r="B196" s="87"/>
      <c r="C196" s="87"/>
      <c r="D196" s="88">
        <f t="shared" si="32"/>
        <v>0</v>
      </c>
      <c r="E196" s="88">
        <f t="shared" si="32"/>
        <v>0</v>
      </c>
      <c r="F196" s="80">
        <f t="shared" si="33"/>
        <v>0</v>
      </c>
      <c r="G196" s="80">
        <f t="shared" si="33"/>
        <v>0</v>
      </c>
      <c r="H196" s="80">
        <f t="shared" si="34"/>
        <v>0</v>
      </c>
      <c r="I196" s="80">
        <f t="shared" si="35"/>
        <v>0</v>
      </c>
      <c r="J196" s="80">
        <f t="shared" si="36"/>
        <v>0</v>
      </c>
      <c r="K196" s="80">
        <f t="shared" si="37"/>
        <v>0</v>
      </c>
      <c r="L196" s="80">
        <f t="shared" si="38"/>
        <v>0</v>
      </c>
      <c r="M196" s="80">
        <f t="shared" ca="1" si="30"/>
        <v>1.4432330492728148E-2</v>
      </c>
      <c r="N196" s="80">
        <f t="shared" ca="1" si="39"/>
        <v>0</v>
      </c>
      <c r="O196" s="45">
        <f t="shared" ca="1" si="40"/>
        <v>0</v>
      </c>
      <c r="P196" s="80">
        <f t="shared" ca="1" si="41"/>
        <v>0</v>
      </c>
      <c r="Q196" s="80">
        <f t="shared" ca="1" si="42"/>
        <v>0</v>
      </c>
      <c r="R196" s="58">
        <f t="shared" ca="1" si="31"/>
        <v>-1.4432330492728148E-2</v>
      </c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</row>
    <row r="197" spans="1:35">
      <c r="A197" s="87"/>
      <c r="B197" s="87"/>
      <c r="C197" s="87"/>
      <c r="D197" s="88">
        <f t="shared" si="32"/>
        <v>0</v>
      </c>
      <c r="E197" s="88">
        <f t="shared" si="32"/>
        <v>0</v>
      </c>
      <c r="F197" s="80">
        <f t="shared" si="33"/>
        <v>0</v>
      </c>
      <c r="G197" s="80">
        <f t="shared" si="33"/>
        <v>0</v>
      </c>
      <c r="H197" s="80">
        <f t="shared" si="34"/>
        <v>0</v>
      </c>
      <c r="I197" s="80">
        <f t="shared" si="35"/>
        <v>0</v>
      </c>
      <c r="J197" s="80">
        <f t="shared" si="36"/>
        <v>0</v>
      </c>
      <c r="K197" s="80">
        <f t="shared" si="37"/>
        <v>0</v>
      </c>
      <c r="L197" s="80">
        <f t="shared" si="38"/>
        <v>0</v>
      </c>
      <c r="M197" s="80">
        <f t="shared" ca="1" si="30"/>
        <v>1.4432330492728148E-2</v>
      </c>
      <c r="N197" s="80">
        <f t="shared" ca="1" si="39"/>
        <v>0</v>
      </c>
      <c r="O197" s="45">
        <f t="shared" ca="1" si="40"/>
        <v>0</v>
      </c>
      <c r="P197" s="80">
        <f t="shared" ca="1" si="41"/>
        <v>0</v>
      </c>
      <c r="Q197" s="80">
        <f t="shared" ca="1" si="42"/>
        <v>0</v>
      </c>
      <c r="R197" s="58">
        <f t="shared" ca="1" si="31"/>
        <v>-1.4432330492728148E-2</v>
      </c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</row>
    <row r="198" spans="1:35">
      <c r="A198" s="87"/>
      <c r="B198" s="87"/>
      <c r="C198" s="87"/>
      <c r="D198" s="88">
        <f t="shared" si="32"/>
        <v>0</v>
      </c>
      <c r="E198" s="88">
        <f t="shared" si="32"/>
        <v>0</v>
      </c>
      <c r="F198" s="80">
        <f t="shared" si="33"/>
        <v>0</v>
      </c>
      <c r="G198" s="80">
        <f t="shared" si="33"/>
        <v>0</v>
      </c>
      <c r="H198" s="80">
        <f t="shared" si="34"/>
        <v>0</v>
      </c>
      <c r="I198" s="80">
        <f t="shared" si="35"/>
        <v>0</v>
      </c>
      <c r="J198" s="80">
        <f t="shared" si="36"/>
        <v>0</v>
      </c>
      <c r="K198" s="80">
        <f t="shared" si="37"/>
        <v>0</v>
      </c>
      <c r="L198" s="80">
        <f t="shared" si="38"/>
        <v>0</v>
      </c>
      <c r="M198" s="80">
        <f t="shared" ca="1" si="30"/>
        <v>1.4432330492728148E-2</v>
      </c>
      <c r="N198" s="80">
        <f t="shared" ca="1" si="39"/>
        <v>0</v>
      </c>
      <c r="O198" s="45">
        <f t="shared" ca="1" si="40"/>
        <v>0</v>
      </c>
      <c r="P198" s="80">
        <f t="shared" ca="1" si="41"/>
        <v>0</v>
      </c>
      <c r="Q198" s="80">
        <f t="shared" ca="1" si="42"/>
        <v>0</v>
      </c>
      <c r="R198" s="58">
        <f t="shared" ca="1" si="31"/>
        <v>-1.4432330492728148E-2</v>
      </c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</row>
    <row r="199" spans="1:35">
      <c r="A199" s="87"/>
      <c r="B199" s="87"/>
      <c r="C199" s="87"/>
      <c r="D199" s="88">
        <f t="shared" si="32"/>
        <v>0</v>
      </c>
      <c r="E199" s="88">
        <f t="shared" si="32"/>
        <v>0</v>
      </c>
      <c r="F199" s="80">
        <f t="shared" si="33"/>
        <v>0</v>
      </c>
      <c r="G199" s="80">
        <f t="shared" si="33"/>
        <v>0</v>
      </c>
      <c r="H199" s="80">
        <f t="shared" si="34"/>
        <v>0</v>
      </c>
      <c r="I199" s="80">
        <f t="shared" si="35"/>
        <v>0</v>
      </c>
      <c r="J199" s="80">
        <f t="shared" si="36"/>
        <v>0</v>
      </c>
      <c r="K199" s="80">
        <f t="shared" si="37"/>
        <v>0</v>
      </c>
      <c r="L199" s="80">
        <f t="shared" si="38"/>
        <v>0</v>
      </c>
      <c r="M199" s="80">
        <f t="shared" ca="1" si="30"/>
        <v>1.4432330492728148E-2</v>
      </c>
      <c r="N199" s="80">
        <f t="shared" ca="1" si="39"/>
        <v>0</v>
      </c>
      <c r="O199" s="45">
        <f t="shared" ca="1" si="40"/>
        <v>0</v>
      </c>
      <c r="P199" s="80">
        <f t="shared" ca="1" si="41"/>
        <v>0</v>
      </c>
      <c r="Q199" s="80">
        <f t="shared" ca="1" si="42"/>
        <v>0</v>
      </c>
      <c r="R199" s="58">
        <f t="shared" ca="1" si="31"/>
        <v>-1.4432330492728148E-2</v>
      </c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</row>
    <row r="200" spans="1:35">
      <c r="A200" s="87"/>
      <c r="B200" s="87"/>
      <c r="C200" s="87"/>
      <c r="D200" s="88">
        <f t="shared" si="32"/>
        <v>0</v>
      </c>
      <c r="E200" s="88">
        <f t="shared" si="32"/>
        <v>0</v>
      </c>
      <c r="F200" s="80">
        <f t="shared" si="33"/>
        <v>0</v>
      </c>
      <c r="G200" s="80">
        <f t="shared" si="33"/>
        <v>0</v>
      </c>
      <c r="H200" s="80">
        <f t="shared" si="34"/>
        <v>0</v>
      </c>
      <c r="I200" s="80">
        <f t="shared" si="35"/>
        <v>0</v>
      </c>
      <c r="J200" s="80">
        <f t="shared" si="36"/>
        <v>0</v>
      </c>
      <c r="K200" s="80">
        <f t="shared" si="37"/>
        <v>0</v>
      </c>
      <c r="L200" s="80">
        <f t="shared" si="38"/>
        <v>0</v>
      </c>
      <c r="M200" s="80">
        <f t="shared" ca="1" si="30"/>
        <v>1.4432330492728148E-2</v>
      </c>
      <c r="N200" s="80">
        <f t="shared" ca="1" si="39"/>
        <v>0</v>
      </c>
      <c r="O200" s="45">
        <f t="shared" ca="1" si="40"/>
        <v>0</v>
      </c>
      <c r="P200" s="80">
        <f t="shared" ca="1" si="41"/>
        <v>0</v>
      </c>
      <c r="Q200" s="80">
        <f t="shared" ca="1" si="42"/>
        <v>0</v>
      </c>
      <c r="R200" s="58">
        <f t="shared" ca="1" si="31"/>
        <v>-1.4432330492728148E-2</v>
      </c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</row>
    <row r="201" spans="1:35">
      <c r="A201" s="87"/>
      <c r="B201" s="87"/>
      <c r="C201" s="87"/>
      <c r="D201" s="88">
        <f t="shared" si="32"/>
        <v>0</v>
      </c>
      <c r="E201" s="88">
        <f t="shared" si="32"/>
        <v>0</v>
      </c>
      <c r="F201" s="80">
        <f t="shared" si="33"/>
        <v>0</v>
      </c>
      <c r="G201" s="80">
        <f t="shared" si="33"/>
        <v>0</v>
      </c>
      <c r="H201" s="80">
        <f t="shared" si="34"/>
        <v>0</v>
      </c>
      <c r="I201" s="80">
        <f t="shared" si="35"/>
        <v>0</v>
      </c>
      <c r="J201" s="80">
        <f t="shared" si="36"/>
        <v>0</v>
      </c>
      <c r="K201" s="80">
        <f t="shared" si="37"/>
        <v>0</v>
      </c>
      <c r="L201" s="80">
        <f t="shared" si="38"/>
        <v>0</v>
      </c>
      <c r="M201" s="80">
        <f t="shared" ca="1" si="30"/>
        <v>1.4432330492728148E-2</v>
      </c>
      <c r="N201" s="80">
        <f t="shared" ca="1" si="39"/>
        <v>0</v>
      </c>
      <c r="O201" s="45">
        <f t="shared" ca="1" si="40"/>
        <v>0</v>
      </c>
      <c r="P201" s="80">
        <f t="shared" ca="1" si="41"/>
        <v>0</v>
      </c>
      <c r="Q201" s="80">
        <f t="shared" ca="1" si="42"/>
        <v>0</v>
      </c>
      <c r="R201" s="58">
        <f t="shared" ca="1" si="31"/>
        <v>-1.4432330492728148E-2</v>
      </c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</row>
    <row r="202" spans="1:35">
      <c r="A202" s="87"/>
      <c r="B202" s="87"/>
      <c r="C202" s="87"/>
      <c r="D202" s="88">
        <f t="shared" si="32"/>
        <v>0</v>
      </c>
      <c r="E202" s="88">
        <f t="shared" si="32"/>
        <v>0</v>
      </c>
      <c r="F202" s="80">
        <f t="shared" si="33"/>
        <v>0</v>
      </c>
      <c r="G202" s="80">
        <f t="shared" si="33"/>
        <v>0</v>
      </c>
      <c r="H202" s="80">
        <f t="shared" si="34"/>
        <v>0</v>
      </c>
      <c r="I202" s="80">
        <f t="shared" si="35"/>
        <v>0</v>
      </c>
      <c r="J202" s="80">
        <f t="shared" si="36"/>
        <v>0</v>
      </c>
      <c r="K202" s="80">
        <f t="shared" si="37"/>
        <v>0</v>
      </c>
      <c r="L202" s="80">
        <f t="shared" si="38"/>
        <v>0</v>
      </c>
      <c r="M202" s="80">
        <f t="shared" ca="1" si="30"/>
        <v>1.4432330492728148E-2</v>
      </c>
      <c r="N202" s="80">
        <f t="shared" ca="1" si="39"/>
        <v>0</v>
      </c>
      <c r="O202" s="45">
        <f t="shared" ca="1" si="40"/>
        <v>0</v>
      </c>
      <c r="P202" s="80">
        <f t="shared" ca="1" si="41"/>
        <v>0</v>
      </c>
      <c r="Q202" s="80">
        <f t="shared" ca="1" si="42"/>
        <v>0</v>
      </c>
      <c r="R202" s="58">
        <f t="shared" ca="1" si="31"/>
        <v>-1.4432330492728148E-2</v>
      </c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</row>
    <row r="203" spans="1:35">
      <c r="A203" s="87"/>
      <c r="B203" s="87"/>
      <c r="C203" s="87"/>
      <c r="D203" s="88">
        <f t="shared" si="32"/>
        <v>0</v>
      </c>
      <c r="E203" s="88">
        <f t="shared" si="32"/>
        <v>0</v>
      </c>
      <c r="F203" s="80">
        <f t="shared" si="33"/>
        <v>0</v>
      </c>
      <c r="G203" s="80">
        <f t="shared" si="33"/>
        <v>0</v>
      </c>
      <c r="H203" s="80">
        <f t="shared" si="34"/>
        <v>0</v>
      </c>
      <c r="I203" s="80">
        <f t="shared" si="35"/>
        <v>0</v>
      </c>
      <c r="J203" s="80">
        <f t="shared" si="36"/>
        <v>0</v>
      </c>
      <c r="K203" s="80">
        <f t="shared" si="37"/>
        <v>0</v>
      </c>
      <c r="L203" s="80">
        <f t="shared" si="38"/>
        <v>0</v>
      </c>
      <c r="M203" s="80">
        <f t="shared" ca="1" si="30"/>
        <v>1.4432330492728148E-2</v>
      </c>
      <c r="N203" s="80">
        <f t="shared" ca="1" si="39"/>
        <v>0</v>
      </c>
      <c r="O203" s="45">
        <f t="shared" ca="1" si="40"/>
        <v>0</v>
      </c>
      <c r="P203" s="80">
        <f t="shared" ca="1" si="41"/>
        <v>0</v>
      </c>
      <c r="Q203" s="80">
        <f t="shared" ca="1" si="42"/>
        <v>0</v>
      </c>
      <c r="R203" s="58">
        <f t="shared" ca="1" si="31"/>
        <v>-1.4432330492728148E-2</v>
      </c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</row>
    <row r="204" spans="1:35">
      <c r="A204" s="87"/>
      <c r="B204" s="87"/>
      <c r="C204" s="87"/>
      <c r="D204" s="88">
        <f t="shared" si="32"/>
        <v>0</v>
      </c>
      <c r="E204" s="88">
        <f t="shared" si="32"/>
        <v>0</v>
      </c>
      <c r="F204" s="80">
        <f t="shared" si="33"/>
        <v>0</v>
      </c>
      <c r="G204" s="80">
        <f t="shared" si="33"/>
        <v>0</v>
      </c>
      <c r="H204" s="80">
        <f t="shared" si="34"/>
        <v>0</v>
      </c>
      <c r="I204" s="80">
        <f t="shared" si="35"/>
        <v>0</v>
      </c>
      <c r="J204" s="80">
        <f t="shared" si="36"/>
        <v>0</v>
      </c>
      <c r="K204" s="80">
        <f t="shared" si="37"/>
        <v>0</v>
      </c>
      <c r="L204" s="80">
        <f t="shared" si="38"/>
        <v>0</v>
      </c>
      <c r="M204" s="80">
        <f t="shared" ca="1" si="30"/>
        <v>1.4432330492728148E-2</v>
      </c>
      <c r="N204" s="80">
        <f t="shared" ca="1" si="39"/>
        <v>0</v>
      </c>
      <c r="O204" s="45">
        <f t="shared" ca="1" si="40"/>
        <v>0</v>
      </c>
      <c r="P204" s="80">
        <f t="shared" ca="1" si="41"/>
        <v>0</v>
      </c>
      <c r="Q204" s="80">
        <f t="shared" ca="1" si="42"/>
        <v>0</v>
      </c>
      <c r="R204" s="58">
        <f t="shared" ca="1" si="31"/>
        <v>-1.4432330492728148E-2</v>
      </c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</row>
    <row r="205" spans="1:35">
      <c r="A205" s="87"/>
      <c r="B205" s="87"/>
      <c r="C205" s="87"/>
      <c r="D205" s="88">
        <f t="shared" si="32"/>
        <v>0</v>
      </c>
      <c r="E205" s="88">
        <f t="shared" si="32"/>
        <v>0</v>
      </c>
      <c r="F205" s="80">
        <f t="shared" si="33"/>
        <v>0</v>
      </c>
      <c r="G205" s="80">
        <f t="shared" si="33"/>
        <v>0</v>
      </c>
      <c r="H205" s="80">
        <f t="shared" si="34"/>
        <v>0</v>
      </c>
      <c r="I205" s="80">
        <f t="shared" si="35"/>
        <v>0</v>
      </c>
      <c r="J205" s="80">
        <f t="shared" si="36"/>
        <v>0</v>
      </c>
      <c r="K205" s="80">
        <f t="shared" si="37"/>
        <v>0</v>
      </c>
      <c r="L205" s="80">
        <f t="shared" si="38"/>
        <v>0</v>
      </c>
      <c r="M205" s="80">
        <f t="shared" ca="1" si="30"/>
        <v>1.4432330492728148E-2</v>
      </c>
      <c r="N205" s="80">
        <f t="shared" ca="1" si="39"/>
        <v>0</v>
      </c>
      <c r="O205" s="45">
        <f t="shared" ca="1" si="40"/>
        <v>0</v>
      </c>
      <c r="P205" s="80">
        <f t="shared" ca="1" si="41"/>
        <v>0</v>
      </c>
      <c r="Q205" s="80">
        <f t="shared" ca="1" si="42"/>
        <v>0</v>
      </c>
      <c r="R205" s="58">
        <f t="shared" ca="1" si="31"/>
        <v>-1.4432330492728148E-2</v>
      </c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</row>
    <row r="206" spans="1:35">
      <c r="A206" s="87"/>
      <c r="B206" s="87"/>
      <c r="C206" s="87"/>
      <c r="D206" s="88">
        <f t="shared" si="32"/>
        <v>0</v>
      </c>
      <c r="E206" s="88">
        <f t="shared" si="32"/>
        <v>0</v>
      </c>
      <c r="F206" s="80">
        <f t="shared" si="33"/>
        <v>0</v>
      </c>
      <c r="G206" s="80">
        <f t="shared" si="33"/>
        <v>0</v>
      </c>
      <c r="H206" s="80">
        <f t="shared" si="34"/>
        <v>0</v>
      </c>
      <c r="I206" s="80">
        <f t="shared" si="35"/>
        <v>0</v>
      </c>
      <c r="J206" s="80">
        <f t="shared" si="36"/>
        <v>0</v>
      </c>
      <c r="K206" s="80">
        <f t="shared" si="37"/>
        <v>0</v>
      </c>
      <c r="L206" s="80">
        <f t="shared" si="38"/>
        <v>0</v>
      </c>
      <c r="M206" s="80">
        <f t="shared" ca="1" si="30"/>
        <v>1.4432330492728148E-2</v>
      </c>
      <c r="N206" s="80">
        <f t="shared" ca="1" si="39"/>
        <v>0</v>
      </c>
      <c r="O206" s="45">
        <f t="shared" ca="1" si="40"/>
        <v>0</v>
      </c>
      <c r="P206" s="80">
        <f t="shared" ca="1" si="41"/>
        <v>0</v>
      </c>
      <c r="Q206" s="80">
        <f t="shared" ca="1" si="42"/>
        <v>0</v>
      </c>
      <c r="R206" s="58">
        <f t="shared" ca="1" si="31"/>
        <v>-1.4432330492728148E-2</v>
      </c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</row>
    <row r="207" spans="1:35">
      <c r="A207" s="87"/>
      <c r="B207" s="87"/>
      <c r="C207" s="87"/>
      <c r="D207" s="88">
        <f t="shared" si="32"/>
        <v>0</v>
      </c>
      <c r="E207" s="88">
        <f t="shared" si="32"/>
        <v>0</v>
      </c>
      <c r="F207" s="80">
        <f t="shared" si="33"/>
        <v>0</v>
      </c>
      <c r="G207" s="80">
        <f t="shared" si="33"/>
        <v>0</v>
      </c>
      <c r="H207" s="80">
        <f t="shared" si="34"/>
        <v>0</v>
      </c>
      <c r="I207" s="80">
        <f t="shared" si="35"/>
        <v>0</v>
      </c>
      <c r="J207" s="80">
        <f t="shared" si="36"/>
        <v>0</v>
      </c>
      <c r="K207" s="80">
        <f t="shared" si="37"/>
        <v>0</v>
      </c>
      <c r="L207" s="80">
        <f t="shared" si="38"/>
        <v>0</v>
      </c>
      <c r="M207" s="80">
        <f t="shared" ref="M207:M270" ca="1" si="43">+E$4+E$5*D207+E$6*D207^2</f>
        <v>1.4432330492728148E-2</v>
      </c>
      <c r="N207" s="80">
        <f t="shared" ca="1" si="39"/>
        <v>0</v>
      </c>
      <c r="O207" s="45">
        <f t="shared" ca="1" si="40"/>
        <v>0</v>
      </c>
      <c r="P207" s="80">
        <f t="shared" ca="1" si="41"/>
        <v>0</v>
      </c>
      <c r="Q207" s="80">
        <f t="shared" ca="1" si="42"/>
        <v>0</v>
      </c>
      <c r="R207" s="58">
        <f t="shared" ref="R207:R270" ca="1" si="44">+E207-M207</f>
        <v>-1.4432330492728148E-2</v>
      </c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</row>
    <row r="208" spans="1:35">
      <c r="A208" s="87"/>
      <c r="B208" s="87"/>
      <c r="C208" s="87"/>
      <c r="D208" s="88">
        <f t="shared" ref="D208:E271" si="45">A208/A$18</f>
        <v>0</v>
      </c>
      <c r="E208" s="88">
        <f t="shared" si="45"/>
        <v>0</v>
      </c>
      <c r="F208" s="80">
        <f t="shared" ref="F208:G271" si="46">$C208*D208</f>
        <v>0</v>
      </c>
      <c r="G208" s="80">
        <f t="shared" si="46"/>
        <v>0</v>
      </c>
      <c r="H208" s="80">
        <f t="shared" ref="H208:H271" si="47">C208*D208*D208</f>
        <v>0</v>
      </c>
      <c r="I208" s="80">
        <f t="shared" ref="I208:I271" si="48">C208*D208*D208*D208</f>
        <v>0</v>
      </c>
      <c r="J208" s="80">
        <f t="shared" ref="J208:J271" si="49">C208*D208*D208*D208*D208</f>
        <v>0</v>
      </c>
      <c r="K208" s="80">
        <f t="shared" ref="K208:K271" si="50">C208*E208*D208</f>
        <v>0</v>
      </c>
      <c r="L208" s="80">
        <f t="shared" ref="L208:L271" si="51">C208*E208*D208*D208</f>
        <v>0</v>
      </c>
      <c r="M208" s="80">
        <f t="shared" ca="1" si="43"/>
        <v>1.4432330492728148E-2</v>
      </c>
      <c r="N208" s="80">
        <f t="shared" ref="N208:N271" ca="1" si="52">C208*(M208-E208)^2</f>
        <v>0</v>
      </c>
      <c r="O208" s="45">
        <f t="shared" ref="O208:O271" ca="1" si="53">(C208*O$1-O$2*F208+O$3*H208)^2</f>
        <v>0</v>
      </c>
      <c r="P208" s="80">
        <f t="shared" ref="P208:P271" ca="1" si="54">(-C208*O$2+O$4*F208-O$5*H208)^2</f>
        <v>0</v>
      </c>
      <c r="Q208" s="80">
        <f t="shared" ref="Q208:Q271" ca="1" si="55">+(C208*O$3-F208*O$5+H208*O$6)^2</f>
        <v>0</v>
      </c>
      <c r="R208" s="58">
        <f t="shared" ca="1" si="44"/>
        <v>-1.4432330492728148E-2</v>
      </c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</row>
    <row r="209" spans="1:35">
      <c r="A209" s="87"/>
      <c r="B209" s="87"/>
      <c r="C209" s="87"/>
      <c r="D209" s="88">
        <f t="shared" si="45"/>
        <v>0</v>
      </c>
      <c r="E209" s="88">
        <f t="shared" si="45"/>
        <v>0</v>
      </c>
      <c r="F209" s="80">
        <f t="shared" si="46"/>
        <v>0</v>
      </c>
      <c r="G209" s="80">
        <f t="shared" si="46"/>
        <v>0</v>
      </c>
      <c r="H209" s="80">
        <f t="shared" si="47"/>
        <v>0</v>
      </c>
      <c r="I209" s="80">
        <f t="shared" si="48"/>
        <v>0</v>
      </c>
      <c r="J209" s="80">
        <f t="shared" si="49"/>
        <v>0</v>
      </c>
      <c r="K209" s="80">
        <f t="shared" si="50"/>
        <v>0</v>
      </c>
      <c r="L209" s="80">
        <f t="shared" si="51"/>
        <v>0</v>
      </c>
      <c r="M209" s="80">
        <f t="shared" ca="1" si="43"/>
        <v>1.4432330492728148E-2</v>
      </c>
      <c r="N209" s="80">
        <f t="shared" ca="1" si="52"/>
        <v>0</v>
      </c>
      <c r="O209" s="45">
        <f t="shared" ca="1" si="53"/>
        <v>0</v>
      </c>
      <c r="P209" s="80">
        <f t="shared" ca="1" si="54"/>
        <v>0</v>
      </c>
      <c r="Q209" s="80">
        <f t="shared" ca="1" si="55"/>
        <v>0</v>
      </c>
      <c r="R209" s="58">
        <f t="shared" ca="1" si="44"/>
        <v>-1.4432330492728148E-2</v>
      </c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</row>
    <row r="210" spans="1:35">
      <c r="A210" s="87"/>
      <c r="B210" s="87"/>
      <c r="C210" s="87"/>
      <c r="D210" s="88">
        <f t="shared" si="45"/>
        <v>0</v>
      </c>
      <c r="E210" s="88">
        <f t="shared" si="45"/>
        <v>0</v>
      </c>
      <c r="F210" s="80">
        <f t="shared" si="46"/>
        <v>0</v>
      </c>
      <c r="G210" s="80">
        <f t="shared" si="46"/>
        <v>0</v>
      </c>
      <c r="H210" s="80">
        <f t="shared" si="47"/>
        <v>0</v>
      </c>
      <c r="I210" s="80">
        <f t="shared" si="48"/>
        <v>0</v>
      </c>
      <c r="J210" s="80">
        <f t="shared" si="49"/>
        <v>0</v>
      </c>
      <c r="K210" s="80">
        <f t="shared" si="50"/>
        <v>0</v>
      </c>
      <c r="L210" s="80">
        <f t="shared" si="51"/>
        <v>0</v>
      </c>
      <c r="M210" s="80">
        <f t="shared" ca="1" si="43"/>
        <v>1.4432330492728148E-2</v>
      </c>
      <c r="N210" s="80">
        <f t="shared" ca="1" si="52"/>
        <v>0</v>
      </c>
      <c r="O210" s="45">
        <f t="shared" ca="1" si="53"/>
        <v>0</v>
      </c>
      <c r="P210" s="80">
        <f t="shared" ca="1" si="54"/>
        <v>0</v>
      </c>
      <c r="Q210" s="80">
        <f t="shared" ca="1" si="55"/>
        <v>0</v>
      </c>
      <c r="R210" s="58">
        <f t="shared" ca="1" si="44"/>
        <v>-1.4432330492728148E-2</v>
      </c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</row>
    <row r="211" spans="1:35">
      <c r="A211" s="87"/>
      <c r="B211" s="87"/>
      <c r="C211" s="87"/>
      <c r="D211" s="88">
        <f t="shared" si="45"/>
        <v>0</v>
      </c>
      <c r="E211" s="88">
        <f t="shared" si="45"/>
        <v>0</v>
      </c>
      <c r="F211" s="80">
        <f t="shared" si="46"/>
        <v>0</v>
      </c>
      <c r="G211" s="80">
        <f t="shared" si="46"/>
        <v>0</v>
      </c>
      <c r="H211" s="80">
        <f t="shared" si="47"/>
        <v>0</v>
      </c>
      <c r="I211" s="80">
        <f t="shared" si="48"/>
        <v>0</v>
      </c>
      <c r="J211" s="80">
        <f t="shared" si="49"/>
        <v>0</v>
      </c>
      <c r="K211" s="80">
        <f t="shared" si="50"/>
        <v>0</v>
      </c>
      <c r="L211" s="80">
        <f t="shared" si="51"/>
        <v>0</v>
      </c>
      <c r="M211" s="80">
        <f t="shared" ca="1" si="43"/>
        <v>1.4432330492728148E-2</v>
      </c>
      <c r="N211" s="80">
        <f t="shared" ca="1" si="52"/>
        <v>0</v>
      </c>
      <c r="O211" s="45">
        <f t="shared" ca="1" si="53"/>
        <v>0</v>
      </c>
      <c r="P211" s="80">
        <f t="shared" ca="1" si="54"/>
        <v>0</v>
      </c>
      <c r="Q211" s="80">
        <f t="shared" ca="1" si="55"/>
        <v>0</v>
      </c>
      <c r="R211" s="58">
        <f t="shared" ca="1" si="44"/>
        <v>-1.4432330492728148E-2</v>
      </c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</row>
    <row r="212" spans="1:35">
      <c r="A212" s="87"/>
      <c r="B212" s="87"/>
      <c r="C212" s="87"/>
      <c r="D212" s="88">
        <f t="shared" si="45"/>
        <v>0</v>
      </c>
      <c r="E212" s="88">
        <f t="shared" si="45"/>
        <v>0</v>
      </c>
      <c r="F212" s="80">
        <f t="shared" si="46"/>
        <v>0</v>
      </c>
      <c r="G212" s="80">
        <f t="shared" si="46"/>
        <v>0</v>
      </c>
      <c r="H212" s="80">
        <f t="shared" si="47"/>
        <v>0</v>
      </c>
      <c r="I212" s="80">
        <f t="shared" si="48"/>
        <v>0</v>
      </c>
      <c r="J212" s="80">
        <f t="shared" si="49"/>
        <v>0</v>
      </c>
      <c r="K212" s="80">
        <f t="shared" si="50"/>
        <v>0</v>
      </c>
      <c r="L212" s="80">
        <f t="shared" si="51"/>
        <v>0</v>
      </c>
      <c r="M212" s="80">
        <f t="shared" ca="1" si="43"/>
        <v>1.4432330492728148E-2</v>
      </c>
      <c r="N212" s="80">
        <f t="shared" ca="1" si="52"/>
        <v>0</v>
      </c>
      <c r="O212" s="45">
        <f t="shared" ca="1" si="53"/>
        <v>0</v>
      </c>
      <c r="P212" s="80">
        <f t="shared" ca="1" si="54"/>
        <v>0</v>
      </c>
      <c r="Q212" s="80">
        <f t="shared" ca="1" si="55"/>
        <v>0</v>
      </c>
      <c r="R212" s="58">
        <f t="shared" ca="1" si="44"/>
        <v>-1.4432330492728148E-2</v>
      </c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</row>
    <row r="213" spans="1:35">
      <c r="A213" s="87"/>
      <c r="B213" s="87"/>
      <c r="C213" s="87"/>
      <c r="D213" s="88">
        <f t="shared" si="45"/>
        <v>0</v>
      </c>
      <c r="E213" s="88">
        <f t="shared" si="45"/>
        <v>0</v>
      </c>
      <c r="F213" s="80">
        <f t="shared" si="46"/>
        <v>0</v>
      </c>
      <c r="G213" s="80">
        <f t="shared" si="46"/>
        <v>0</v>
      </c>
      <c r="H213" s="80">
        <f t="shared" si="47"/>
        <v>0</v>
      </c>
      <c r="I213" s="80">
        <f t="shared" si="48"/>
        <v>0</v>
      </c>
      <c r="J213" s="80">
        <f t="shared" si="49"/>
        <v>0</v>
      </c>
      <c r="K213" s="80">
        <f t="shared" si="50"/>
        <v>0</v>
      </c>
      <c r="L213" s="80">
        <f t="shared" si="51"/>
        <v>0</v>
      </c>
      <c r="M213" s="80">
        <f t="shared" ca="1" si="43"/>
        <v>1.4432330492728148E-2</v>
      </c>
      <c r="N213" s="80">
        <f t="shared" ca="1" si="52"/>
        <v>0</v>
      </c>
      <c r="O213" s="45">
        <f t="shared" ca="1" si="53"/>
        <v>0</v>
      </c>
      <c r="P213" s="80">
        <f t="shared" ca="1" si="54"/>
        <v>0</v>
      </c>
      <c r="Q213" s="80">
        <f t="shared" ca="1" si="55"/>
        <v>0</v>
      </c>
      <c r="R213" s="58">
        <f t="shared" ca="1" si="44"/>
        <v>-1.4432330492728148E-2</v>
      </c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</row>
    <row r="214" spans="1:35">
      <c r="A214" s="87"/>
      <c r="B214" s="87"/>
      <c r="C214" s="87"/>
      <c r="D214" s="88">
        <f t="shared" si="45"/>
        <v>0</v>
      </c>
      <c r="E214" s="88">
        <f t="shared" si="45"/>
        <v>0</v>
      </c>
      <c r="F214" s="80">
        <f t="shared" si="46"/>
        <v>0</v>
      </c>
      <c r="G214" s="80">
        <f t="shared" si="46"/>
        <v>0</v>
      </c>
      <c r="H214" s="80">
        <f t="shared" si="47"/>
        <v>0</v>
      </c>
      <c r="I214" s="80">
        <f t="shared" si="48"/>
        <v>0</v>
      </c>
      <c r="J214" s="80">
        <f t="shared" si="49"/>
        <v>0</v>
      </c>
      <c r="K214" s="80">
        <f t="shared" si="50"/>
        <v>0</v>
      </c>
      <c r="L214" s="80">
        <f t="shared" si="51"/>
        <v>0</v>
      </c>
      <c r="M214" s="80">
        <f t="shared" ca="1" si="43"/>
        <v>1.4432330492728148E-2</v>
      </c>
      <c r="N214" s="80">
        <f t="shared" ca="1" si="52"/>
        <v>0</v>
      </c>
      <c r="O214" s="45">
        <f t="shared" ca="1" si="53"/>
        <v>0</v>
      </c>
      <c r="P214" s="80">
        <f t="shared" ca="1" si="54"/>
        <v>0</v>
      </c>
      <c r="Q214" s="80">
        <f t="shared" ca="1" si="55"/>
        <v>0</v>
      </c>
      <c r="R214" s="58">
        <f t="shared" ca="1" si="44"/>
        <v>-1.4432330492728148E-2</v>
      </c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</row>
    <row r="215" spans="1:35">
      <c r="A215" s="87"/>
      <c r="B215" s="87"/>
      <c r="C215" s="87"/>
      <c r="D215" s="88">
        <f t="shared" si="45"/>
        <v>0</v>
      </c>
      <c r="E215" s="88">
        <f t="shared" si="45"/>
        <v>0</v>
      </c>
      <c r="F215" s="80">
        <f t="shared" si="46"/>
        <v>0</v>
      </c>
      <c r="G215" s="80">
        <f t="shared" si="46"/>
        <v>0</v>
      </c>
      <c r="H215" s="80">
        <f t="shared" si="47"/>
        <v>0</v>
      </c>
      <c r="I215" s="80">
        <f t="shared" si="48"/>
        <v>0</v>
      </c>
      <c r="J215" s="80">
        <f t="shared" si="49"/>
        <v>0</v>
      </c>
      <c r="K215" s="80">
        <f t="shared" si="50"/>
        <v>0</v>
      </c>
      <c r="L215" s="80">
        <f t="shared" si="51"/>
        <v>0</v>
      </c>
      <c r="M215" s="80">
        <f t="shared" ca="1" si="43"/>
        <v>1.4432330492728148E-2</v>
      </c>
      <c r="N215" s="80">
        <f t="shared" ca="1" si="52"/>
        <v>0</v>
      </c>
      <c r="O215" s="45">
        <f t="shared" ca="1" si="53"/>
        <v>0</v>
      </c>
      <c r="P215" s="80">
        <f t="shared" ca="1" si="54"/>
        <v>0</v>
      </c>
      <c r="Q215" s="80">
        <f t="shared" ca="1" si="55"/>
        <v>0</v>
      </c>
      <c r="R215" s="58">
        <f t="shared" ca="1" si="44"/>
        <v>-1.4432330492728148E-2</v>
      </c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</row>
    <row r="216" spans="1:35">
      <c r="A216" s="87"/>
      <c r="B216" s="87"/>
      <c r="C216" s="87"/>
      <c r="D216" s="88">
        <f t="shared" si="45"/>
        <v>0</v>
      </c>
      <c r="E216" s="88">
        <f t="shared" si="45"/>
        <v>0</v>
      </c>
      <c r="F216" s="80">
        <f t="shared" si="46"/>
        <v>0</v>
      </c>
      <c r="G216" s="80">
        <f t="shared" si="46"/>
        <v>0</v>
      </c>
      <c r="H216" s="80">
        <f t="shared" si="47"/>
        <v>0</v>
      </c>
      <c r="I216" s="80">
        <f t="shared" si="48"/>
        <v>0</v>
      </c>
      <c r="J216" s="80">
        <f t="shared" si="49"/>
        <v>0</v>
      </c>
      <c r="K216" s="80">
        <f t="shared" si="50"/>
        <v>0</v>
      </c>
      <c r="L216" s="80">
        <f t="shared" si="51"/>
        <v>0</v>
      </c>
      <c r="M216" s="80">
        <f t="shared" ca="1" si="43"/>
        <v>1.4432330492728148E-2</v>
      </c>
      <c r="N216" s="80">
        <f t="shared" ca="1" si="52"/>
        <v>0</v>
      </c>
      <c r="O216" s="45">
        <f t="shared" ca="1" si="53"/>
        <v>0</v>
      </c>
      <c r="P216" s="80">
        <f t="shared" ca="1" si="54"/>
        <v>0</v>
      </c>
      <c r="Q216" s="80">
        <f t="shared" ca="1" si="55"/>
        <v>0</v>
      </c>
      <c r="R216" s="58">
        <f t="shared" ca="1" si="44"/>
        <v>-1.4432330492728148E-2</v>
      </c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</row>
    <row r="217" spans="1:35">
      <c r="A217" s="87"/>
      <c r="B217" s="87"/>
      <c r="C217" s="87"/>
      <c r="D217" s="88">
        <f t="shared" si="45"/>
        <v>0</v>
      </c>
      <c r="E217" s="88">
        <f t="shared" si="45"/>
        <v>0</v>
      </c>
      <c r="F217" s="80">
        <f t="shared" si="46"/>
        <v>0</v>
      </c>
      <c r="G217" s="80">
        <f t="shared" si="46"/>
        <v>0</v>
      </c>
      <c r="H217" s="80">
        <f t="shared" si="47"/>
        <v>0</v>
      </c>
      <c r="I217" s="80">
        <f t="shared" si="48"/>
        <v>0</v>
      </c>
      <c r="J217" s="80">
        <f t="shared" si="49"/>
        <v>0</v>
      </c>
      <c r="K217" s="80">
        <f t="shared" si="50"/>
        <v>0</v>
      </c>
      <c r="L217" s="80">
        <f t="shared" si="51"/>
        <v>0</v>
      </c>
      <c r="M217" s="80">
        <f t="shared" ca="1" si="43"/>
        <v>1.4432330492728148E-2</v>
      </c>
      <c r="N217" s="80">
        <f t="shared" ca="1" si="52"/>
        <v>0</v>
      </c>
      <c r="O217" s="45">
        <f t="shared" ca="1" si="53"/>
        <v>0</v>
      </c>
      <c r="P217" s="80">
        <f t="shared" ca="1" si="54"/>
        <v>0</v>
      </c>
      <c r="Q217" s="80">
        <f t="shared" ca="1" si="55"/>
        <v>0</v>
      </c>
      <c r="R217" s="58">
        <f t="shared" ca="1" si="44"/>
        <v>-1.4432330492728148E-2</v>
      </c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</row>
    <row r="218" spans="1:35">
      <c r="A218" s="87"/>
      <c r="B218" s="87"/>
      <c r="C218" s="87"/>
      <c r="D218" s="88">
        <f t="shared" si="45"/>
        <v>0</v>
      </c>
      <c r="E218" s="88">
        <f t="shared" si="45"/>
        <v>0</v>
      </c>
      <c r="F218" s="80">
        <f t="shared" si="46"/>
        <v>0</v>
      </c>
      <c r="G218" s="80">
        <f t="shared" si="46"/>
        <v>0</v>
      </c>
      <c r="H218" s="80">
        <f t="shared" si="47"/>
        <v>0</v>
      </c>
      <c r="I218" s="80">
        <f t="shared" si="48"/>
        <v>0</v>
      </c>
      <c r="J218" s="80">
        <f t="shared" si="49"/>
        <v>0</v>
      </c>
      <c r="K218" s="80">
        <f t="shared" si="50"/>
        <v>0</v>
      </c>
      <c r="L218" s="80">
        <f t="shared" si="51"/>
        <v>0</v>
      </c>
      <c r="M218" s="80">
        <f t="shared" ca="1" si="43"/>
        <v>1.4432330492728148E-2</v>
      </c>
      <c r="N218" s="80">
        <f t="shared" ca="1" si="52"/>
        <v>0</v>
      </c>
      <c r="O218" s="45">
        <f t="shared" ca="1" si="53"/>
        <v>0</v>
      </c>
      <c r="P218" s="80">
        <f t="shared" ca="1" si="54"/>
        <v>0</v>
      </c>
      <c r="Q218" s="80">
        <f t="shared" ca="1" si="55"/>
        <v>0</v>
      </c>
      <c r="R218" s="58">
        <f t="shared" ca="1" si="44"/>
        <v>-1.4432330492728148E-2</v>
      </c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</row>
    <row r="219" spans="1:35">
      <c r="A219" s="87"/>
      <c r="B219" s="87"/>
      <c r="C219" s="87"/>
      <c r="D219" s="88">
        <f t="shared" si="45"/>
        <v>0</v>
      </c>
      <c r="E219" s="88">
        <f t="shared" si="45"/>
        <v>0</v>
      </c>
      <c r="F219" s="80">
        <f t="shared" si="46"/>
        <v>0</v>
      </c>
      <c r="G219" s="80">
        <f t="shared" si="46"/>
        <v>0</v>
      </c>
      <c r="H219" s="80">
        <f t="shared" si="47"/>
        <v>0</v>
      </c>
      <c r="I219" s="80">
        <f t="shared" si="48"/>
        <v>0</v>
      </c>
      <c r="J219" s="80">
        <f t="shared" si="49"/>
        <v>0</v>
      </c>
      <c r="K219" s="80">
        <f t="shared" si="50"/>
        <v>0</v>
      </c>
      <c r="L219" s="80">
        <f t="shared" si="51"/>
        <v>0</v>
      </c>
      <c r="M219" s="80">
        <f t="shared" ca="1" si="43"/>
        <v>1.4432330492728148E-2</v>
      </c>
      <c r="N219" s="80">
        <f t="shared" ca="1" si="52"/>
        <v>0</v>
      </c>
      <c r="O219" s="45">
        <f t="shared" ca="1" si="53"/>
        <v>0</v>
      </c>
      <c r="P219" s="80">
        <f t="shared" ca="1" si="54"/>
        <v>0</v>
      </c>
      <c r="Q219" s="80">
        <f t="shared" ca="1" si="55"/>
        <v>0</v>
      </c>
      <c r="R219" s="58">
        <f t="shared" ca="1" si="44"/>
        <v>-1.4432330492728148E-2</v>
      </c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</row>
    <row r="220" spans="1:35">
      <c r="A220" s="87"/>
      <c r="B220" s="87"/>
      <c r="C220" s="87"/>
      <c r="D220" s="88">
        <f t="shared" si="45"/>
        <v>0</v>
      </c>
      <c r="E220" s="88">
        <f t="shared" si="45"/>
        <v>0</v>
      </c>
      <c r="F220" s="80">
        <f t="shared" si="46"/>
        <v>0</v>
      </c>
      <c r="G220" s="80">
        <f t="shared" si="46"/>
        <v>0</v>
      </c>
      <c r="H220" s="80">
        <f t="shared" si="47"/>
        <v>0</v>
      </c>
      <c r="I220" s="80">
        <f t="shared" si="48"/>
        <v>0</v>
      </c>
      <c r="J220" s="80">
        <f t="shared" si="49"/>
        <v>0</v>
      </c>
      <c r="K220" s="80">
        <f t="shared" si="50"/>
        <v>0</v>
      </c>
      <c r="L220" s="80">
        <f t="shared" si="51"/>
        <v>0</v>
      </c>
      <c r="M220" s="80">
        <f t="shared" ca="1" si="43"/>
        <v>1.4432330492728148E-2</v>
      </c>
      <c r="N220" s="80">
        <f t="shared" ca="1" si="52"/>
        <v>0</v>
      </c>
      <c r="O220" s="45">
        <f t="shared" ca="1" si="53"/>
        <v>0</v>
      </c>
      <c r="P220" s="80">
        <f t="shared" ca="1" si="54"/>
        <v>0</v>
      </c>
      <c r="Q220" s="80">
        <f t="shared" ca="1" si="55"/>
        <v>0</v>
      </c>
      <c r="R220" s="58">
        <f t="shared" ca="1" si="44"/>
        <v>-1.4432330492728148E-2</v>
      </c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</row>
    <row r="221" spans="1:35">
      <c r="A221" s="87"/>
      <c r="B221" s="87"/>
      <c r="C221" s="87"/>
      <c r="D221" s="88">
        <f t="shared" si="45"/>
        <v>0</v>
      </c>
      <c r="E221" s="88">
        <f t="shared" si="45"/>
        <v>0</v>
      </c>
      <c r="F221" s="80">
        <f t="shared" si="46"/>
        <v>0</v>
      </c>
      <c r="G221" s="80">
        <f t="shared" si="46"/>
        <v>0</v>
      </c>
      <c r="H221" s="80">
        <f t="shared" si="47"/>
        <v>0</v>
      </c>
      <c r="I221" s="80">
        <f t="shared" si="48"/>
        <v>0</v>
      </c>
      <c r="J221" s="80">
        <f t="shared" si="49"/>
        <v>0</v>
      </c>
      <c r="K221" s="80">
        <f t="shared" si="50"/>
        <v>0</v>
      </c>
      <c r="L221" s="80">
        <f t="shared" si="51"/>
        <v>0</v>
      </c>
      <c r="M221" s="80">
        <f t="shared" ca="1" si="43"/>
        <v>1.4432330492728148E-2</v>
      </c>
      <c r="N221" s="80">
        <f t="shared" ca="1" si="52"/>
        <v>0</v>
      </c>
      <c r="O221" s="45">
        <f t="shared" ca="1" si="53"/>
        <v>0</v>
      </c>
      <c r="P221" s="80">
        <f t="shared" ca="1" si="54"/>
        <v>0</v>
      </c>
      <c r="Q221" s="80">
        <f t="shared" ca="1" si="55"/>
        <v>0</v>
      </c>
      <c r="R221" s="58">
        <f t="shared" ca="1" si="44"/>
        <v>-1.4432330492728148E-2</v>
      </c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</row>
    <row r="222" spans="1:35">
      <c r="A222" s="87"/>
      <c r="B222" s="87"/>
      <c r="C222" s="87"/>
      <c r="D222" s="88">
        <f t="shared" si="45"/>
        <v>0</v>
      </c>
      <c r="E222" s="88">
        <f t="shared" si="45"/>
        <v>0</v>
      </c>
      <c r="F222" s="80">
        <f t="shared" si="46"/>
        <v>0</v>
      </c>
      <c r="G222" s="80">
        <f t="shared" si="46"/>
        <v>0</v>
      </c>
      <c r="H222" s="80">
        <f t="shared" si="47"/>
        <v>0</v>
      </c>
      <c r="I222" s="80">
        <f t="shared" si="48"/>
        <v>0</v>
      </c>
      <c r="J222" s="80">
        <f t="shared" si="49"/>
        <v>0</v>
      </c>
      <c r="K222" s="80">
        <f t="shared" si="50"/>
        <v>0</v>
      </c>
      <c r="L222" s="80">
        <f t="shared" si="51"/>
        <v>0</v>
      </c>
      <c r="M222" s="80">
        <f t="shared" ca="1" si="43"/>
        <v>1.4432330492728148E-2</v>
      </c>
      <c r="N222" s="80">
        <f t="shared" ca="1" si="52"/>
        <v>0</v>
      </c>
      <c r="O222" s="45">
        <f t="shared" ca="1" si="53"/>
        <v>0</v>
      </c>
      <c r="P222" s="80">
        <f t="shared" ca="1" si="54"/>
        <v>0</v>
      </c>
      <c r="Q222" s="80">
        <f t="shared" ca="1" si="55"/>
        <v>0</v>
      </c>
      <c r="R222" s="58">
        <f t="shared" ca="1" si="44"/>
        <v>-1.4432330492728148E-2</v>
      </c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</row>
    <row r="223" spans="1:35">
      <c r="A223" s="87"/>
      <c r="B223" s="87"/>
      <c r="C223" s="87"/>
      <c r="D223" s="88">
        <f t="shared" si="45"/>
        <v>0</v>
      </c>
      <c r="E223" s="88">
        <f t="shared" si="45"/>
        <v>0</v>
      </c>
      <c r="F223" s="80">
        <f t="shared" si="46"/>
        <v>0</v>
      </c>
      <c r="G223" s="80">
        <f t="shared" si="46"/>
        <v>0</v>
      </c>
      <c r="H223" s="80">
        <f t="shared" si="47"/>
        <v>0</v>
      </c>
      <c r="I223" s="80">
        <f t="shared" si="48"/>
        <v>0</v>
      </c>
      <c r="J223" s="80">
        <f t="shared" si="49"/>
        <v>0</v>
      </c>
      <c r="K223" s="80">
        <f t="shared" si="50"/>
        <v>0</v>
      </c>
      <c r="L223" s="80">
        <f t="shared" si="51"/>
        <v>0</v>
      </c>
      <c r="M223" s="80">
        <f t="shared" ca="1" si="43"/>
        <v>1.4432330492728148E-2</v>
      </c>
      <c r="N223" s="80">
        <f t="shared" ca="1" si="52"/>
        <v>0</v>
      </c>
      <c r="O223" s="45">
        <f t="shared" ca="1" si="53"/>
        <v>0</v>
      </c>
      <c r="P223" s="80">
        <f t="shared" ca="1" si="54"/>
        <v>0</v>
      </c>
      <c r="Q223" s="80">
        <f t="shared" ca="1" si="55"/>
        <v>0</v>
      </c>
      <c r="R223" s="58">
        <f t="shared" ca="1" si="44"/>
        <v>-1.4432330492728148E-2</v>
      </c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</row>
    <row r="224" spans="1:35">
      <c r="A224" s="87"/>
      <c r="B224" s="87"/>
      <c r="C224" s="87"/>
      <c r="D224" s="88">
        <f t="shared" si="45"/>
        <v>0</v>
      </c>
      <c r="E224" s="88">
        <f t="shared" si="45"/>
        <v>0</v>
      </c>
      <c r="F224" s="80">
        <f t="shared" si="46"/>
        <v>0</v>
      </c>
      <c r="G224" s="80">
        <f t="shared" si="46"/>
        <v>0</v>
      </c>
      <c r="H224" s="80">
        <f t="shared" si="47"/>
        <v>0</v>
      </c>
      <c r="I224" s="80">
        <f t="shared" si="48"/>
        <v>0</v>
      </c>
      <c r="J224" s="80">
        <f t="shared" si="49"/>
        <v>0</v>
      </c>
      <c r="K224" s="80">
        <f t="shared" si="50"/>
        <v>0</v>
      </c>
      <c r="L224" s="80">
        <f t="shared" si="51"/>
        <v>0</v>
      </c>
      <c r="M224" s="80">
        <f t="shared" ca="1" si="43"/>
        <v>1.4432330492728148E-2</v>
      </c>
      <c r="N224" s="80">
        <f t="shared" ca="1" si="52"/>
        <v>0</v>
      </c>
      <c r="O224" s="45">
        <f t="shared" ca="1" si="53"/>
        <v>0</v>
      </c>
      <c r="P224" s="80">
        <f t="shared" ca="1" si="54"/>
        <v>0</v>
      </c>
      <c r="Q224" s="80">
        <f t="shared" ca="1" si="55"/>
        <v>0</v>
      </c>
      <c r="R224" s="58">
        <f t="shared" ca="1" si="44"/>
        <v>-1.4432330492728148E-2</v>
      </c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</row>
    <row r="225" spans="1:35">
      <c r="A225" s="87"/>
      <c r="B225" s="87"/>
      <c r="C225" s="87"/>
      <c r="D225" s="88">
        <f t="shared" si="45"/>
        <v>0</v>
      </c>
      <c r="E225" s="88">
        <f t="shared" si="45"/>
        <v>0</v>
      </c>
      <c r="F225" s="80">
        <f t="shared" si="46"/>
        <v>0</v>
      </c>
      <c r="G225" s="80">
        <f t="shared" si="46"/>
        <v>0</v>
      </c>
      <c r="H225" s="80">
        <f t="shared" si="47"/>
        <v>0</v>
      </c>
      <c r="I225" s="80">
        <f t="shared" si="48"/>
        <v>0</v>
      </c>
      <c r="J225" s="80">
        <f t="shared" si="49"/>
        <v>0</v>
      </c>
      <c r="K225" s="80">
        <f t="shared" si="50"/>
        <v>0</v>
      </c>
      <c r="L225" s="80">
        <f t="shared" si="51"/>
        <v>0</v>
      </c>
      <c r="M225" s="80">
        <f t="shared" ca="1" si="43"/>
        <v>1.4432330492728148E-2</v>
      </c>
      <c r="N225" s="80">
        <f t="shared" ca="1" si="52"/>
        <v>0</v>
      </c>
      <c r="O225" s="45">
        <f t="shared" ca="1" si="53"/>
        <v>0</v>
      </c>
      <c r="P225" s="80">
        <f t="shared" ca="1" si="54"/>
        <v>0</v>
      </c>
      <c r="Q225" s="80">
        <f t="shared" ca="1" si="55"/>
        <v>0</v>
      </c>
      <c r="R225" s="58">
        <f t="shared" ca="1" si="44"/>
        <v>-1.4432330492728148E-2</v>
      </c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</row>
    <row r="226" spans="1:35">
      <c r="A226" s="87"/>
      <c r="B226" s="87"/>
      <c r="C226" s="87"/>
      <c r="D226" s="88">
        <f t="shared" si="45"/>
        <v>0</v>
      </c>
      <c r="E226" s="88">
        <f t="shared" si="45"/>
        <v>0</v>
      </c>
      <c r="F226" s="80">
        <f t="shared" si="46"/>
        <v>0</v>
      </c>
      <c r="G226" s="80">
        <f t="shared" si="46"/>
        <v>0</v>
      </c>
      <c r="H226" s="80">
        <f t="shared" si="47"/>
        <v>0</v>
      </c>
      <c r="I226" s="80">
        <f t="shared" si="48"/>
        <v>0</v>
      </c>
      <c r="J226" s="80">
        <f t="shared" si="49"/>
        <v>0</v>
      </c>
      <c r="K226" s="80">
        <f t="shared" si="50"/>
        <v>0</v>
      </c>
      <c r="L226" s="80">
        <f t="shared" si="51"/>
        <v>0</v>
      </c>
      <c r="M226" s="80">
        <f t="shared" ca="1" si="43"/>
        <v>1.4432330492728148E-2</v>
      </c>
      <c r="N226" s="80">
        <f t="shared" ca="1" si="52"/>
        <v>0</v>
      </c>
      <c r="O226" s="45">
        <f t="shared" ca="1" si="53"/>
        <v>0</v>
      </c>
      <c r="P226" s="80">
        <f t="shared" ca="1" si="54"/>
        <v>0</v>
      </c>
      <c r="Q226" s="80">
        <f t="shared" ca="1" si="55"/>
        <v>0</v>
      </c>
      <c r="R226" s="58">
        <f t="shared" ca="1" si="44"/>
        <v>-1.4432330492728148E-2</v>
      </c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</row>
    <row r="227" spans="1:35">
      <c r="A227" s="87"/>
      <c r="B227" s="87"/>
      <c r="C227" s="87"/>
      <c r="D227" s="88">
        <f t="shared" si="45"/>
        <v>0</v>
      </c>
      <c r="E227" s="88">
        <f t="shared" si="45"/>
        <v>0</v>
      </c>
      <c r="F227" s="80">
        <f t="shared" si="46"/>
        <v>0</v>
      </c>
      <c r="G227" s="80">
        <f t="shared" si="46"/>
        <v>0</v>
      </c>
      <c r="H227" s="80">
        <f t="shared" si="47"/>
        <v>0</v>
      </c>
      <c r="I227" s="80">
        <f t="shared" si="48"/>
        <v>0</v>
      </c>
      <c r="J227" s="80">
        <f t="shared" si="49"/>
        <v>0</v>
      </c>
      <c r="K227" s="80">
        <f t="shared" si="50"/>
        <v>0</v>
      </c>
      <c r="L227" s="80">
        <f t="shared" si="51"/>
        <v>0</v>
      </c>
      <c r="M227" s="80">
        <f t="shared" ca="1" si="43"/>
        <v>1.4432330492728148E-2</v>
      </c>
      <c r="N227" s="80">
        <f t="shared" ca="1" si="52"/>
        <v>0</v>
      </c>
      <c r="O227" s="45">
        <f t="shared" ca="1" si="53"/>
        <v>0</v>
      </c>
      <c r="P227" s="80">
        <f t="shared" ca="1" si="54"/>
        <v>0</v>
      </c>
      <c r="Q227" s="80">
        <f t="shared" ca="1" si="55"/>
        <v>0</v>
      </c>
      <c r="R227" s="58">
        <f t="shared" ca="1" si="44"/>
        <v>-1.4432330492728148E-2</v>
      </c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</row>
    <row r="228" spans="1:35">
      <c r="A228" s="87"/>
      <c r="B228" s="87"/>
      <c r="C228" s="87"/>
      <c r="D228" s="88">
        <f t="shared" si="45"/>
        <v>0</v>
      </c>
      <c r="E228" s="88">
        <f t="shared" si="45"/>
        <v>0</v>
      </c>
      <c r="F228" s="80">
        <f t="shared" si="46"/>
        <v>0</v>
      </c>
      <c r="G228" s="80">
        <f t="shared" si="46"/>
        <v>0</v>
      </c>
      <c r="H228" s="80">
        <f t="shared" si="47"/>
        <v>0</v>
      </c>
      <c r="I228" s="80">
        <f t="shared" si="48"/>
        <v>0</v>
      </c>
      <c r="J228" s="80">
        <f t="shared" si="49"/>
        <v>0</v>
      </c>
      <c r="K228" s="80">
        <f t="shared" si="50"/>
        <v>0</v>
      </c>
      <c r="L228" s="80">
        <f t="shared" si="51"/>
        <v>0</v>
      </c>
      <c r="M228" s="80">
        <f t="shared" ca="1" si="43"/>
        <v>1.4432330492728148E-2</v>
      </c>
      <c r="N228" s="80">
        <f t="shared" ca="1" si="52"/>
        <v>0</v>
      </c>
      <c r="O228" s="45">
        <f t="shared" ca="1" si="53"/>
        <v>0</v>
      </c>
      <c r="P228" s="80">
        <f t="shared" ca="1" si="54"/>
        <v>0</v>
      </c>
      <c r="Q228" s="80">
        <f t="shared" ca="1" si="55"/>
        <v>0</v>
      </c>
      <c r="R228" s="58">
        <f t="shared" ca="1" si="44"/>
        <v>-1.4432330492728148E-2</v>
      </c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</row>
    <row r="229" spans="1:35">
      <c r="A229" s="87"/>
      <c r="B229" s="87"/>
      <c r="C229" s="87"/>
      <c r="D229" s="88">
        <f t="shared" si="45"/>
        <v>0</v>
      </c>
      <c r="E229" s="88">
        <f t="shared" si="45"/>
        <v>0</v>
      </c>
      <c r="F229" s="80">
        <f t="shared" si="46"/>
        <v>0</v>
      </c>
      <c r="G229" s="80">
        <f t="shared" si="46"/>
        <v>0</v>
      </c>
      <c r="H229" s="80">
        <f t="shared" si="47"/>
        <v>0</v>
      </c>
      <c r="I229" s="80">
        <f t="shared" si="48"/>
        <v>0</v>
      </c>
      <c r="J229" s="80">
        <f t="shared" si="49"/>
        <v>0</v>
      </c>
      <c r="K229" s="80">
        <f t="shared" si="50"/>
        <v>0</v>
      </c>
      <c r="L229" s="80">
        <f t="shared" si="51"/>
        <v>0</v>
      </c>
      <c r="M229" s="80">
        <f t="shared" ca="1" si="43"/>
        <v>1.4432330492728148E-2</v>
      </c>
      <c r="N229" s="80">
        <f t="shared" ca="1" si="52"/>
        <v>0</v>
      </c>
      <c r="O229" s="45">
        <f t="shared" ca="1" si="53"/>
        <v>0</v>
      </c>
      <c r="P229" s="80">
        <f t="shared" ca="1" si="54"/>
        <v>0</v>
      </c>
      <c r="Q229" s="80">
        <f t="shared" ca="1" si="55"/>
        <v>0</v>
      </c>
      <c r="R229" s="58">
        <f t="shared" ca="1" si="44"/>
        <v>-1.4432330492728148E-2</v>
      </c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</row>
    <row r="230" spans="1:35">
      <c r="A230" s="87"/>
      <c r="B230" s="87"/>
      <c r="C230" s="87"/>
      <c r="D230" s="88">
        <f t="shared" si="45"/>
        <v>0</v>
      </c>
      <c r="E230" s="88">
        <f t="shared" si="45"/>
        <v>0</v>
      </c>
      <c r="F230" s="80">
        <f t="shared" si="46"/>
        <v>0</v>
      </c>
      <c r="G230" s="80">
        <f t="shared" si="46"/>
        <v>0</v>
      </c>
      <c r="H230" s="80">
        <f t="shared" si="47"/>
        <v>0</v>
      </c>
      <c r="I230" s="80">
        <f t="shared" si="48"/>
        <v>0</v>
      </c>
      <c r="J230" s="80">
        <f t="shared" si="49"/>
        <v>0</v>
      </c>
      <c r="K230" s="80">
        <f t="shared" si="50"/>
        <v>0</v>
      </c>
      <c r="L230" s="80">
        <f t="shared" si="51"/>
        <v>0</v>
      </c>
      <c r="M230" s="80">
        <f t="shared" ca="1" si="43"/>
        <v>1.4432330492728148E-2</v>
      </c>
      <c r="N230" s="80">
        <f t="shared" ca="1" si="52"/>
        <v>0</v>
      </c>
      <c r="O230" s="45">
        <f t="shared" ca="1" si="53"/>
        <v>0</v>
      </c>
      <c r="P230" s="80">
        <f t="shared" ca="1" si="54"/>
        <v>0</v>
      </c>
      <c r="Q230" s="80">
        <f t="shared" ca="1" si="55"/>
        <v>0</v>
      </c>
      <c r="R230" s="58">
        <f t="shared" ca="1" si="44"/>
        <v>-1.4432330492728148E-2</v>
      </c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</row>
    <row r="231" spans="1:35">
      <c r="A231" s="87"/>
      <c r="B231" s="87"/>
      <c r="C231" s="87"/>
      <c r="D231" s="88">
        <f t="shared" si="45"/>
        <v>0</v>
      </c>
      <c r="E231" s="88">
        <f t="shared" si="45"/>
        <v>0</v>
      </c>
      <c r="F231" s="80">
        <f t="shared" si="46"/>
        <v>0</v>
      </c>
      <c r="G231" s="80">
        <f t="shared" si="46"/>
        <v>0</v>
      </c>
      <c r="H231" s="80">
        <f t="shared" si="47"/>
        <v>0</v>
      </c>
      <c r="I231" s="80">
        <f t="shared" si="48"/>
        <v>0</v>
      </c>
      <c r="J231" s="80">
        <f t="shared" si="49"/>
        <v>0</v>
      </c>
      <c r="K231" s="80">
        <f t="shared" si="50"/>
        <v>0</v>
      </c>
      <c r="L231" s="80">
        <f t="shared" si="51"/>
        <v>0</v>
      </c>
      <c r="M231" s="80">
        <f t="shared" ca="1" si="43"/>
        <v>1.4432330492728148E-2</v>
      </c>
      <c r="N231" s="80">
        <f t="shared" ca="1" si="52"/>
        <v>0</v>
      </c>
      <c r="O231" s="45">
        <f t="shared" ca="1" si="53"/>
        <v>0</v>
      </c>
      <c r="P231" s="80">
        <f t="shared" ca="1" si="54"/>
        <v>0</v>
      </c>
      <c r="Q231" s="80">
        <f t="shared" ca="1" si="55"/>
        <v>0</v>
      </c>
      <c r="R231" s="58">
        <f t="shared" ca="1" si="44"/>
        <v>-1.4432330492728148E-2</v>
      </c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</row>
    <row r="232" spans="1:35">
      <c r="A232" s="87"/>
      <c r="B232" s="87"/>
      <c r="C232" s="87"/>
      <c r="D232" s="88">
        <f t="shared" si="45"/>
        <v>0</v>
      </c>
      <c r="E232" s="88">
        <f t="shared" si="45"/>
        <v>0</v>
      </c>
      <c r="F232" s="80">
        <f t="shared" si="46"/>
        <v>0</v>
      </c>
      <c r="G232" s="80">
        <f t="shared" si="46"/>
        <v>0</v>
      </c>
      <c r="H232" s="80">
        <f t="shared" si="47"/>
        <v>0</v>
      </c>
      <c r="I232" s="80">
        <f t="shared" si="48"/>
        <v>0</v>
      </c>
      <c r="J232" s="80">
        <f t="shared" si="49"/>
        <v>0</v>
      </c>
      <c r="K232" s="80">
        <f t="shared" si="50"/>
        <v>0</v>
      </c>
      <c r="L232" s="80">
        <f t="shared" si="51"/>
        <v>0</v>
      </c>
      <c r="M232" s="80">
        <f t="shared" ca="1" si="43"/>
        <v>1.4432330492728148E-2</v>
      </c>
      <c r="N232" s="80">
        <f t="shared" ca="1" si="52"/>
        <v>0</v>
      </c>
      <c r="O232" s="45">
        <f t="shared" ca="1" si="53"/>
        <v>0</v>
      </c>
      <c r="P232" s="80">
        <f t="shared" ca="1" si="54"/>
        <v>0</v>
      </c>
      <c r="Q232" s="80">
        <f t="shared" ca="1" si="55"/>
        <v>0</v>
      </c>
      <c r="R232" s="58">
        <f t="shared" ca="1" si="44"/>
        <v>-1.4432330492728148E-2</v>
      </c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</row>
    <row r="233" spans="1:35">
      <c r="A233" s="87"/>
      <c r="B233" s="87"/>
      <c r="C233" s="87"/>
      <c r="D233" s="88">
        <f t="shared" si="45"/>
        <v>0</v>
      </c>
      <c r="E233" s="88">
        <f t="shared" si="45"/>
        <v>0</v>
      </c>
      <c r="F233" s="80">
        <f t="shared" si="46"/>
        <v>0</v>
      </c>
      <c r="G233" s="80">
        <f t="shared" si="46"/>
        <v>0</v>
      </c>
      <c r="H233" s="80">
        <f t="shared" si="47"/>
        <v>0</v>
      </c>
      <c r="I233" s="80">
        <f t="shared" si="48"/>
        <v>0</v>
      </c>
      <c r="J233" s="80">
        <f t="shared" si="49"/>
        <v>0</v>
      </c>
      <c r="K233" s="80">
        <f t="shared" si="50"/>
        <v>0</v>
      </c>
      <c r="L233" s="80">
        <f t="shared" si="51"/>
        <v>0</v>
      </c>
      <c r="M233" s="80">
        <f t="shared" ca="1" si="43"/>
        <v>1.4432330492728148E-2</v>
      </c>
      <c r="N233" s="80">
        <f t="shared" ca="1" si="52"/>
        <v>0</v>
      </c>
      <c r="O233" s="45">
        <f t="shared" ca="1" si="53"/>
        <v>0</v>
      </c>
      <c r="P233" s="80">
        <f t="shared" ca="1" si="54"/>
        <v>0</v>
      </c>
      <c r="Q233" s="80">
        <f t="shared" ca="1" si="55"/>
        <v>0</v>
      </c>
      <c r="R233" s="58">
        <f t="shared" ca="1" si="44"/>
        <v>-1.4432330492728148E-2</v>
      </c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</row>
    <row r="234" spans="1:35">
      <c r="A234" s="87"/>
      <c r="B234" s="87"/>
      <c r="C234" s="87"/>
      <c r="D234" s="88">
        <f t="shared" si="45"/>
        <v>0</v>
      </c>
      <c r="E234" s="88">
        <f t="shared" si="45"/>
        <v>0</v>
      </c>
      <c r="F234" s="80">
        <f t="shared" si="46"/>
        <v>0</v>
      </c>
      <c r="G234" s="80">
        <f t="shared" si="46"/>
        <v>0</v>
      </c>
      <c r="H234" s="80">
        <f t="shared" si="47"/>
        <v>0</v>
      </c>
      <c r="I234" s="80">
        <f t="shared" si="48"/>
        <v>0</v>
      </c>
      <c r="J234" s="80">
        <f t="shared" si="49"/>
        <v>0</v>
      </c>
      <c r="K234" s="80">
        <f t="shared" si="50"/>
        <v>0</v>
      </c>
      <c r="L234" s="80">
        <f t="shared" si="51"/>
        <v>0</v>
      </c>
      <c r="M234" s="80">
        <f t="shared" ca="1" si="43"/>
        <v>1.4432330492728148E-2</v>
      </c>
      <c r="N234" s="80">
        <f t="shared" ca="1" si="52"/>
        <v>0</v>
      </c>
      <c r="O234" s="45">
        <f t="shared" ca="1" si="53"/>
        <v>0</v>
      </c>
      <c r="P234" s="80">
        <f t="shared" ca="1" si="54"/>
        <v>0</v>
      </c>
      <c r="Q234" s="80">
        <f t="shared" ca="1" si="55"/>
        <v>0</v>
      </c>
      <c r="R234" s="58">
        <f t="shared" ca="1" si="44"/>
        <v>-1.4432330492728148E-2</v>
      </c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</row>
    <row r="235" spans="1:35">
      <c r="A235" s="87"/>
      <c r="B235" s="87"/>
      <c r="C235" s="87"/>
      <c r="D235" s="88">
        <f t="shared" si="45"/>
        <v>0</v>
      </c>
      <c r="E235" s="88">
        <f t="shared" si="45"/>
        <v>0</v>
      </c>
      <c r="F235" s="80">
        <f t="shared" si="46"/>
        <v>0</v>
      </c>
      <c r="G235" s="80">
        <f t="shared" si="46"/>
        <v>0</v>
      </c>
      <c r="H235" s="80">
        <f t="shared" si="47"/>
        <v>0</v>
      </c>
      <c r="I235" s="80">
        <f t="shared" si="48"/>
        <v>0</v>
      </c>
      <c r="J235" s="80">
        <f t="shared" si="49"/>
        <v>0</v>
      </c>
      <c r="K235" s="80">
        <f t="shared" si="50"/>
        <v>0</v>
      </c>
      <c r="L235" s="80">
        <f t="shared" si="51"/>
        <v>0</v>
      </c>
      <c r="M235" s="80">
        <f t="shared" ca="1" si="43"/>
        <v>1.4432330492728148E-2</v>
      </c>
      <c r="N235" s="80">
        <f t="shared" ca="1" si="52"/>
        <v>0</v>
      </c>
      <c r="O235" s="45">
        <f t="shared" ca="1" si="53"/>
        <v>0</v>
      </c>
      <c r="P235" s="80">
        <f t="shared" ca="1" si="54"/>
        <v>0</v>
      </c>
      <c r="Q235" s="80">
        <f t="shared" ca="1" si="55"/>
        <v>0</v>
      </c>
      <c r="R235" s="58">
        <f t="shared" ca="1" si="44"/>
        <v>-1.4432330492728148E-2</v>
      </c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</row>
    <row r="236" spans="1:35">
      <c r="A236" s="87"/>
      <c r="B236" s="87"/>
      <c r="C236" s="87"/>
      <c r="D236" s="88">
        <f t="shared" si="45"/>
        <v>0</v>
      </c>
      <c r="E236" s="88">
        <f t="shared" si="45"/>
        <v>0</v>
      </c>
      <c r="F236" s="80">
        <f t="shared" si="46"/>
        <v>0</v>
      </c>
      <c r="G236" s="80">
        <f t="shared" si="46"/>
        <v>0</v>
      </c>
      <c r="H236" s="80">
        <f t="shared" si="47"/>
        <v>0</v>
      </c>
      <c r="I236" s="80">
        <f t="shared" si="48"/>
        <v>0</v>
      </c>
      <c r="J236" s="80">
        <f t="shared" si="49"/>
        <v>0</v>
      </c>
      <c r="K236" s="80">
        <f t="shared" si="50"/>
        <v>0</v>
      </c>
      <c r="L236" s="80">
        <f t="shared" si="51"/>
        <v>0</v>
      </c>
      <c r="M236" s="80">
        <f t="shared" ca="1" si="43"/>
        <v>1.4432330492728148E-2</v>
      </c>
      <c r="N236" s="80">
        <f t="shared" ca="1" si="52"/>
        <v>0</v>
      </c>
      <c r="O236" s="45">
        <f t="shared" ca="1" si="53"/>
        <v>0</v>
      </c>
      <c r="P236" s="80">
        <f t="shared" ca="1" si="54"/>
        <v>0</v>
      </c>
      <c r="Q236" s="80">
        <f t="shared" ca="1" si="55"/>
        <v>0</v>
      </c>
      <c r="R236" s="58">
        <f t="shared" ca="1" si="44"/>
        <v>-1.4432330492728148E-2</v>
      </c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</row>
    <row r="237" spans="1:35">
      <c r="A237" s="87"/>
      <c r="B237" s="87"/>
      <c r="C237" s="87"/>
      <c r="D237" s="88">
        <f t="shared" si="45"/>
        <v>0</v>
      </c>
      <c r="E237" s="88">
        <f t="shared" si="45"/>
        <v>0</v>
      </c>
      <c r="F237" s="80">
        <f t="shared" si="46"/>
        <v>0</v>
      </c>
      <c r="G237" s="80">
        <f t="shared" si="46"/>
        <v>0</v>
      </c>
      <c r="H237" s="80">
        <f t="shared" si="47"/>
        <v>0</v>
      </c>
      <c r="I237" s="80">
        <f t="shared" si="48"/>
        <v>0</v>
      </c>
      <c r="J237" s="80">
        <f t="shared" si="49"/>
        <v>0</v>
      </c>
      <c r="K237" s="80">
        <f t="shared" si="50"/>
        <v>0</v>
      </c>
      <c r="L237" s="80">
        <f t="shared" si="51"/>
        <v>0</v>
      </c>
      <c r="M237" s="80">
        <f t="shared" ca="1" si="43"/>
        <v>1.4432330492728148E-2</v>
      </c>
      <c r="N237" s="80">
        <f t="shared" ca="1" si="52"/>
        <v>0</v>
      </c>
      <c r="O237" s="45">
        <f t="shared" ca="1" si="53"/>
        <v>0</v>
      </c>
      <c r="P237" s="80">
        <f t="shared" ca="1" si="54"/>
        <v>0</v>
      </c>
      <c r="Q237" s="80">
        <f t="shared" ca="1" si="55"/>
        <v>0</v>
      </c>
      <c r="R237" s="58">
        <f t="shared" ca="1" si="44"/>
        <v>-1.4432330492728148E-2</v>
      </c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</row>
    <row r="238" spans="1:35">
      <c r="A238" s="87"/>
      <c r="B238" s="87"/>
      <c r="C238" s="87"/>
      <c r="D238" s="88">
        <f t="shared" si="45"/>
        <v>0</v>
      </c>
      <c r="E238" s="88">
        <f t="shared" si="45"/>
        <v>0</v>
      </c>
      <c r="F238" s="80">
        <f t="shared" si="46"/>
        <v>0</v>
      </c>
      <c r="G238" s="80">
        <f t="shared" si="46"/>
        <v>0</v>
      </c>
      <c r="H238" s="80">
        <f t="shared" si="47"/>
        <v>0</v>
      </c>
      <c r="I238" s="80">
        <f t="shared" si="48"/>
        <v>0</v>
      </c>
      <c r="J238" s="80">
        <f t="shared" si="49"/>
        <v>0</v>
      </c>
      <c r="K238" s="80">
        <f t="shared" si="50"/>
        <v>0</v>
      </c>
      <c r="L238" s="80">
        <f t="shared" si="51"/>
        <v>0</v>
      </c>
      <c r="M238" s="80">
        <f t="shared" ca="1" si="43"/>
        <v>1.4432330492728148E-2</v>
      </c>
      <c r="N238" s="80">
        <f t="shared" ca="1" si="52"/>
        <v>0</v>
      </c>
      <c r="O238" s="45">
        <f t="shared" ca="1" si="53"/>
        <v>0</v>
      </c>
      <c r="P238" s="80">
        <f t="shared" ca="1" si="54"/>
        <v>0</v>
      </c>
      <c r="Q238" s="80">
        <f t="shared" ca="1" si="55"/>
        <v>0</v>
      </c>
      <c r="R238" s="58">
        <f t="shared" ca="1" si="44"/>
        <v>-1.4432330492728148E-2</v>
      </c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</row>
    <row r="239" spans="1:35">
      <c r="A239" s="87"/>
      <c r="B239" s="87"/>
      <c r="C239" s="87"/>
      <c r="D239" s="88">
        <f t="shared" si="45"/>
        <v>0</v>
      </c>
      <c r="E239" s="88">
        <f t="shared" si="45"/>
        <v>0</v>
      </c>
      <c r="F239" s="80">
        <f t="shared" si="46"/>
        <v>0</v>
      </c>
      <c r="G239" s="80">
        <f t="shared" si="46"/>
        <v>0</v>
      </c>
      <c r="H239" s="80">
        <f t="shared" si="47"/>
        <v>0</v>
      </c>
      <c r="I239" s="80">
        <f t="shared" si="48"/>
        <v>0</v>
      </c>
      <c r="J239" s="80">
        <f t="shared" si="49"/>
        <v>0</v>
      </c>
      <c r="K239" s="80">
        <f t="shared" si="50"/>
        <v>0</v>
      </c>
      <c r="L239" s="80">
        <f t="shared" si="51"/>
        <v>0</v>
      </c>
      <c r="M239" s="80">
        <f t="shared" ca="1" si="43"/>
        <v>1.4432330492728148E-2</v>
      </c>
      <c r="N239" s="80">
        <f t="shared" ca="1" si="52"/>
        <v>0</v>
      </c>
      <c r="O239" s="45">
        <f t="shared" ca="1" si="53"/>
        <v>0</v>
      </c>
      <c r="P239" s="80">
        <f t="shared" ca="1" si="54"/>
        <v>0</v>
      </c>
      <c r="Q239" s="80">
        <f t="shared" ca="1" si="55"/>
        <v>0</v>
      </c>
      <c r="R239" s="58">
        <f t="shared" ca="1" si="44"/>
        <v>-1.4432330492728148E-2</v>
      </c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</row>
    <row r="240" spans="1:35">
      <c r="A240" s="87"/>
      <c r="B240" s="87"/>
      <c r="C240" s="87"/>
      <c r="D240" s="88">
        <f t="shared" si="45"/>
        <v>0</v>
      </c>
      <c r="E240" s="88">
        <f t="shared" si="45"/>
        <v>0</v>
      </c>
      <c r="F240" s="80">
        <f t="shared" si="46"/>
        <v>0</v>
      </c>
      <c r="G240" s="80">
        <f t="shared" si="46"/>
        <v>0</v>
      </c>
      <c r="H240" s="80">
        <f t="shared" si="47"/>
        <v>0</v>
      </c>
      <c r="I240" s="80">
        <f t="shared" si="48"/>
        <v>0</v>
      </c>
      <c r="J240" s="80">
        <f t="shared" si="49"/>
        <v>0</v>
      </c>
      <c r="K240" s="80">
        <f t="shared" si="50"/>
        <v>0</v>
      </c>
      <c r="L240" s="80">
        <f t="shared" si="51"/>
        <v>0</v>
      </c>
      <c r="M240" s="80">
        <f t="shared" ca="1" si="43"/>
        <v>1.4432330492728148E-2</v>
      </c>
      <c r="N240" s="80">
        <f t="shared" ca="1" si="52"/>
        <v>0</v>
      </c>
      <c r="O240" s="45">
        <f t="shared" ca="1" si="53"/>
        <v>0</v>
      </c>
      <c r="P240" s="80">
        <f t="shared" ca="1" si="54"/>
        <v>0</v>
      </c>
      <c r="Q240" s="80">
        <f t="shared" ca="1" si="55"/>
        <v>0</v>
      </c>
      <c r="R240" s="58">
        <f t="shared" ca="1" si="44"/>
        <v>-1.4432330492728148E-2</v>
      </c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</row>
    <row r="241" spans="1:35">
      <c r="A241" s="87"/>
      <c r="B241" s="87"/>
      <c r="C241" s="87"/>
      <c r="D241" s="88">
        <f t="shared" si="45"/>
        <v>0</v>
      </c>
      <c r="E241" s="88">
        <f t="shared" si="45"/>
        <v>0</v>
      </c>
      <c r="F241" s="80">
        <f t="shared" si="46"/>
        <v>0</v>
      </c>
      <c r="G241" s="80">
        <f t="shared" si="46"/>
        <v>0</v>
      </c>
      <c r="H241" s="80">
        <f t="shared" si="47"/>
        <v>0</v>
      </c>
      <c r="I241" s="80">
        <f t="shared" si="48"/>
        <v>0</v>
      </c>
      <c r="J241" s="80">
        <f t="shared" si="49"/>
        <v>0</v>
      </c>
      <c r="K241" s="80">
        <f t="shared" si="50"/>
        <v>0</v>
      </c>
      <c r="L241" s="80">
        <f t="shared" si="51"/>
        <v>0</v>
      </c>
      <c r="M241" s="80">
        <f t="shared" ca="1" si="43"/>
        <v>1.4432330492728148E-2</v>
      </c>
      <c r="N241" s="80">
        <f t="shared" ca="1" si="52"/>
        <v>0</v>
      </c>
      <c r="O241" s="45">
        <f t="shared" ca="1" si="53"/>
        <v>0</v>
      </c>
      <c r="P241" s="80">
        <f t="shared" ca="1" si="54"/>
        <v>0</v>
      </c>
      <c r="Q241" s="80">
        <f t="shared" ca="1" si="55"/>
        <v>0</v>
      </c>
      <c r="R241" s="58">
        <f t="shared" ca="1" si="44"/>
        <v>-1.4432330492728148E-2</v>
      </c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</row>
    <row r="242" spans="1:35">
      <c r="A242" s="87"/>
      <c r="B242" s="87"/>
      <c r="C242" s="87"/>
      <c r="D242" s="88">
        <f t="shared" si="45"/>
        <v>0</v>
      </c>
      <c r="E242" s="88">
        <f t="shared" si="45"/>
        <v>0</v>
      </c>
      <c r="F242" s="80">
        <f t="shared" si="46"/>
        <v>0</v>
      </c>
      <c r="G242" s="80">
        <f t="shared" si="46"/>
        <v>0</v>
      </c>
      <c r="H242" s="80">
        <f t="shared" si="47"/>
        <v>0</v>
      </c>
      <c r="I242" s="80">
        <f t="shared" si="48"/>
        <v>0</v>
      </c>
      <c r="J242" s="80">
        <f t="shared" si="49"/>
        <v>0</v>
      </c>
      <c r="K242" s="80">
        <f t="shared" si="50"/>
        <v>0</v>
      </c>
      <c r="L242" s="80">
        <f t="shared" si="51"/>
        <v>0</v>
      </c>
      <c r="M242" s="80">
        <f t="shared" ca="1" si="43"/>
        <v>1.4432330492728148E-2</v>
      </c>
      <c r="N242" s="80">
        <f t="shared" ca="1" si="52"/>
        <v>0</v>
      </c>
      <c r="O242" s="45">
        <f t="shared" ca="1" si="53"/>
        <v>0</v>
      </c>
      <c r="P242" s="80">
        <f t="shared" ca="1" si="54"/>
        <v>0</v>
      </c>
      <c r="Q242" s="80">
        <f t="shared" ca="1" si="55"/>
        <v>0</v>
      </c>
      <c r="R242" s="58">
        <f t="shared" ca="1" si="44"/>
        <v>-1.4432330492728148E-2</v>
      </c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</row>
    <row r="243" spans="1:35">
      <c r="A243" s="87"/>
      <c r="B243" s="87"/>
      <c r="C243" s="87"/>
      <c r="D243" s="88">
        <f t="shared" si="45"/>
        <v>0</v>
      </c>
      <c r="E243" s="88">
        <f t="shared" si="45"/>
        <v>0</v>
      </c>
      <c r="F243" s="80">
        <f t="shared" si="46"/>
        <v>0</v>
      </c>
      <c r="G243" s="80">
        <f t="shared" si="46"/>
        <v>0</v>
      </c>
      <c r="H243" s="80">
        <f t="shared" si="47"/>
        <v>0</v>
      </c>
      <c r="I243" s="80">
        <f t="shared" si="48"/>
        <v>0</v>
      </c>
      <c r="J243" s="80">
        <f t="shared" si="49"/>
        <v>0</v>
      </c>
      <c r="K243" s="80">
        <f t="shared" si="50"/>
        <v>0</v>
      </c>
      <c r="L243" s="80">
        <f t="shared" si="51"/>
        <v>0</v>
      </c>
      <c r="M243" s="80">
        <f t="shared" ca="1" si="43"/>
        <v>1.4432330492728148E-2</v>
      </c>
      <c r="N243" s="80">
        <f t="shared" ca="1" si="52"/>
        <v>0</v>
      </c>
      <c r="O243" s="45">
        <f t="shared" ca="1" si="53"/>
        <v>0</v>
      </c>
      <c r="P243" s="80">
        <f t="shared" ca="1" si="54"/>
        <v>0</v>
      </c>
      <c r="Q243" s="80">
        <f t="shared" ca="1" si="55"/>
        <v>0</v>
      </c>
      <c r="R243" s="58">
        <f t="shared" ca="1" si="44"/>
        <v>-1.4432330492728148E-2</v>
      </c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</row>
    <row r="244" spans="1:35">
      <c r="A244" s="87"/>
      <c r="B244" s="87"/>
      <c r="C244" s="87"/>
      <c r="D244" s="88">
        <f t="shared" si="45"/>
        <v>0</v>
      </c>
      <c r="E244" s="88">
        <f t="shared" si="45"/>
        <v>0</v>
      </c>
      <c r="F244" s="80">
        <f t="shared" si="46"/>
        <v>0</v>
      </c>
      <c r="G244" s="80">
        <f t="shared" si="46"/>
        <v>0</v>
      </c>
      <c r="H244" s="80">
        <f t="shared" si="47"/>
        <v>0</v>
      </c>
      <c r="I244" s="80">
        <f t="shared" si="48"/>
        <v>0</v>
      </c>
      <c r="J244" s="80">
        <f t="shared" si="49"/>
        <v>0</v>
      </c>
      <c r="K244" s="80">
        <f t="shared" si="50"/>
        <v>0</v>
      </c>
      <c r="L244" s="80">
        <f t="shared" si="51"/>
        <v>0</v>
      </c>
      <c r="M244" s="80">
        <f t="shared" ca="1" si="43"/>
        <v>1.4432330492728148E-2</v>
      </c>
      <c r="N244" s="80">
        <f t="shared" ca="1" si="52"/>
        <v>0</v>
      </c>
      <c r="O244" s="45">
        <f t="shared" ca="1" si="53"/>
        <v>0</v>
      </c>
      <c r="P244" s="80">
        <f t="shared" ca="1" si="54"/>
        <v>0</v>
      </c>
      <c r="Q244" s="80">
        <f t="shared" ca="1" si="55"/>
        <v>0</v>
      </c>
      <c r="R244" s="58">
        <f t="shared" ca="1" si="44"/>
        <v>-1.4432330492728148E-2</v>
      </c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</row>
    <row r="245" spans="1:35">
      <c r="A245" s="87"/>
      <c r="B245" s="87"/>
      <c r="C245" s="87"/>
      <c r="D245" s="88">
        <f t="shared" si="45"/>
        <v>0</v>
      </c>
      <c r="E245" s="88">
        <f t="shared" si="45"/>
        <v>0</v>
      </c>
      <c r="F245" s="80">
        <f t="shared" si="46"/>
        <v>0</v>
      </c>
      <c r="G245" s="80">
        <f t="shared" si="46"/>
        <v>0</v>
      </c>
      <c r="H245" s="80">
        <f t="shared" si="47"/>
        <v>0</v>
      </c>
      <c r="I245" s="80">
        <f t="shared" si="48"/>
        <v>0</v>
      </c>
      <c r="J245" s="80">
        <f t="shared" si="49"/>
        <v>0</v>
      </c>
      <c r="K245" s="80">
        <f t="shared" si="50"/>
        <v>0</v>
      </c>
      <c r="L245" s="80">
        <f t="shared" si="51"/>
        <v>0</v>
      </c>
      <c r="M245" s="80">
        <f t="shared" ca="1" si="43"/>
        <v>1.4432330492728148E-2</v>
      </c>
      <c r="N245" s="80">
        <f t="shared" ca="1" si="52"/>
        <v>0</v>
      </c>
      <c r="O245" s="45">
        <f t="shared" ca="1" si="53"/>
        <v>0</v>
      </c>
      <c r="P245" s="80">
        <f t="shared" ca="1" si="54"/>
        <v>0</v>
      </c>
      <c r="Q245" s="80">
        <f t="shared" ca="1" si="55"/>
        <v>0</v>
      </c>
      <c r="R245" s="58">
        <f t="shared" ca="1" si="44"/>
        <v>-1.4432330492728148E-2</v>
      </c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</row>
    <row r="246" spans="1:35">
      <c r="A246" s="87"/>
      <c r="B246" s="87"/>
      <c r="C246" s="87"/>
      <c r="D246" s="88">
        <f t="shared" si="45"/>
        <v>0</v>
      </c>
      <c r="E246" s="88">
        <f t="shared" si="45"/>
        <v>0</v>
      </c>
      <c r="F246" s="80">
        <f t="shared" si="46"/>
        <v>0</v>
      </c>
      <c r="G246" s="80">
        <f t="shared" si="46"/>
        <v>0</v>
      </c>
      <c r="H246" s="80">
        <f t="shared" si="47"/>
        <v>0</v>
      </c>
      <c r="I246" s="80">
        <f t="shared" si="48"/>
        <v>0</v>
      </c>
      <c r="J246" s="80">
        <f t="shared" si="49"/>
        <v>0</v>
      </c>
      <c r="K246" s="80">
        <f t="shared" si="50"/>
        <v>0</v>
      </c>
      <c r="L246" s="80">
        <f t="shared" si="51"/>
        <v>0</v>
      </c>
      <c r="M246" s="80">
        <f t="shared" ca="1" si="43"/>
        <v>1.4432330492728148E-2</v>
      </c>
      <c r="N246" s="80">
        <f t="shared" ca="1" si="52"/>
        <v>0</v>
      </c>
      <c r="O246" s="45">
        <f t="shared" ca="1" si="53"/>
        <v>0</v>
      </c>
      <c r="P246" s="80">
        <f t="shared" ca="1" si="54"/>
        <v>0</v>
      </c>
      <c r="Q246" s="80">
        <f t="shared" ca="1" si="55"/>
        <v>0</v>
      </c>
      <c r="R246" s="58">
        <f t="shared" ca="1" si="44"/>
        <v>-1.4432330492728148E-2</v>
      </c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</row>
    <row r="247" spans="1:35">
      <c r="A247" s="87"/>
      <c r="B247" s="87"/>
      <c r="C247" s="87"/>
      <c r="D247" s="88">
        <f t="shared" si="45"/>
        <v>0</v>
      </c>
      <c r="E247" s="88">
        <f t="shared" si="45"/>
        <v>0</v>
      </c>
      <c r="F247" s="80">
        <f t="shared" si="46"/>
        <v>0</v>
      </c>
      <c r="G247" s="80">
        <f t="shared" si="46"/>
        <v>0</v>
      </c>
      <c r="H247" s="80">
        <f t="shared" si="47"/>
        <v>0</v>
      </c>
      <c r="I247" s="80">
        <f t="shared" si="48"/>
        <v>0</v>
      </c>
      <c r="J247" s="80">
        <f t="shared" si="49"/>
        <v>0</v>
      </c>
      <c r="K247" s="80">
        <f t="shared" si="50"/>
        <v>0</v>
      </c>
      <c r="L247" s="80">
        <f t="shared" si="51"/>
        <v>0</v>
      </c>
      <c r="M247" s="80">
        <f t="shared" ca="1" si="43"/>
        <v>1.4432330492728148E-2</v>
      </c>
      <c r="N247" s="80">
        <f t="shared" ca="1" si="52"/>
        <v>0</v>
      </c>
      <c r="O247" s="45">
        <f t="shared" ca="1" si="53"/>
        <v>0</v>
      </c>
      <c r="P247" s="80">
        <f t="shared" ca="1" si="54"/>
        <v>0</v>
      </c>
      <c r="Q247" s="80">
        <f t="shared" ca="1" si="55"/>
        <v>0</v>
      </c>
      <c r="R247" s="58">
        <f t="shared" ca="1" si="44"/>
        <v>-1.4432330492728148E-2</v>
      </c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</row>
    <row r="248" spans="1:35">
      <c r="A248" s="87"/>
      <c r="B248" s="87"/>
      <c r="C248" s="87"/>
      <c r="D248" s="88">
        <f t="shared" si="45"/>
        <v>0</v>
      </c>
      <c r="E248" s="88">
        <f t="shared" si="45"/>
        <v>0</v>
      </c>
      <c r="F248" s="80">
        <f t="shared" si="46"/>
        <v>0</v>
      </c>
      <c r="G248" s="80">
        <f t="shared" si="46"/>
        <v>0</v>
      </c>
      <c r="H248" s="80">
        <f t="shared" si="47"/>
        <v>0</v>
      </c>
      <c r="I248" s="80">
        <f t="shared" si="48"/>
        <v>0</v>
      </c>
      <c r="J248" s="80">
        <f t="shared" si="49"/>
        <v>0</v>
      </c>
      <c r="K248" s="80">
        <f t="shared" si="50"/>
        <v>0</v>
      </c>
      <c r="L248" s="80">
        <f t="shared" si="51"/>
        <v>0</v>
      </c>
      <c r="M248" s="80">
        <f t="shared" ca="1" si="43"/>
        <v>1.4432330492728148E-2</v>
      </c>
      <c r="N248" s="80">
        <f t="shared" ca="1" si="52"/>
        <v>0</v>
      </c>
      <c r="O248" s="45">
        <f t="shared" ca="1" si="53"/>
        <v>0</v>
      </c>
      <c r="P248" s="80">
        <f t="shared" ca="1" si="54"/>
        <v>0</v>
      </c>
      <c r="Q248" s="80">
        <f t="shared" ca="1" si="55"/>
        <v>0</v>
      </c>
      <c r="R248" s="58">
        <f t="shared" ca="1" si="44"/>
        <v>-1.4432330492728148E-2</v>
      </c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</row>
    <row r="249" spans="1:35">
      <c r="A249" s="87"/>
      <c r="B249" s="87"/>
      <c r="C249" s="87"/>
      <c r="D249" s="88">
        <f t="shared" si="45"/>
        <v>0</v>
      </c>
      <c r="E249" s="88">
        <f t="shared" si="45"/>
        <v>0</v>
      </c>
      <c r="F249" s="80">
        <f t="shared" si="46"/>
        <v>0</v>
      </c>
      <c r="G249" s="80">
        <f t="shared" si="46"/>
        <v>0</v>
      </c>
      <c r="H249" s="80">
        <f t="shared" si="47"/>
        <v>0</v>
      </c>
      <c r="I249" s="80">
        <f t="shared" si="48"/>
        <v>0</v>
      </c>
      <c r="J249" s="80">
        <f t="shared" si="49"/>
        <v>0</v>
      </c>
      <c r="K249" s="80">
        <f t="shared" si="50"/>
        <v>0</v>
      </c>
      <c r="L249" s="80">
        <f t="shared" si="51"/>
        <v>0</v>
      </c>
      <c r="M249" s="80">
        <f t="shared" ca="1" si="43"/>
        <v>1.4432330492728148E-2</v>
      </c>
      <c r="N249" s="80">
        <f t="shared" ca="1" si="52"/>
        <v>0</v>
      </c>
      <c r="O249" s="45">
        <f t="shared" ca="1" si="53"/>
        <v>0</v>
      </c>
      <c r="P249" s="80">
        <f t="shared" ca="1" si="54"/>
        <v>0</v>
      </c>
      <c r="Q249" s="80">
        <f t="shared" ca="1" si="55"/>
        <v>0</v>
      </c>
      <c r="R249" s="58">
        <f t="shared" ca="1" si="44"/>
        <v>-1.4432330492728148E-2</v>
      </c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</row>
    <row r="250" spans="1:35">
      <c r="A250" s="87"/>
      <c r="B250" s="87"/>
      <c r="C250" s="87"/>
      <c r="D250" s="88">
        <f t="shared" si="45"/>
        <v>0</v>
      </c>
      <c r="E250" s="88">
        <f t="shared" si="45"/>
        <v>0</v>
      </c>
      <c r="F250" s="80">
        <f t="shared" si="46"/>
        <v>0</v>
      </c>
      <c r="G250" s="80">
        <f t="shared" si="46"/>
        <v>0</v>
      </c>
      <c r="H250" s="80">
        <f t="shared" si="47"/>
        <v>0</v>
      </c>
      <c r="I250" s="80">
        <f t="shared" si="48"/>
        <v>0</v>
      </c>
      <c r="J250" s="80">
        <f t="shared" si="49"/>
        <v>0</v>
      </c>
      <c r="K250" s="80">
        <f t="shared" si="50"/>
        <v>0</v>
      </c>
      <c r="L250" s="80">
        <f t="shared" si="51"/>
        <v>0</v>
      </c>
      <c r="M250" s="80">
        <f t="shared" ca="1" si="43"/>
        <v>1.4432330492728148E-2</v>
      </c>
      <c r="N250" s="80">
        <f t="shared" ca="1" si="52"/>
        <v>0</v>
      </c>
      <c r="O250" s="45">
        <f t="shared" ca="1" si="53"/>
        <v>0</v>
      </c>
      <c r="P250" s="80">
        <f t="shared" ca="1" si="54"/>
        <v>0</v>
      </c>
      <c r="Q250" s="80">
        <f t="shared" ca="1" si="55"/>
        <v>0</v>
      </c>
      <c r="R250" s="58">
        <f t="shared" ca="1" si="44"/>
        <v>-1.4432330492728148E-2</v>
      </c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</row>
    <row r="251" spans="1:35">
      <c r="A251" s="87"/>
      <c r="B251" s="87"/>
      <c r="C251" s="87"/>
      <c r="D251" s="88">
        <f t="shared" si="45"/>
        <v>0</v>
      </c>
      <c r="E251" s="88">
        <f t="shared" si="45"/>
        <v>0</v>
      </c>
      <c r="F251" s="80">
        <f t="shared" si="46"/>
        <v>0</v>
      </c>
      <c r="G251" s="80">
        <f t="shared" si="46"/>
        <v>0</v>
      </c>
      <c r="H251" s="80">
        <f t="shared" si="47"/>
        <v>0</v>
      </c>
      <c r="I251" s="80">
        <f t="shared" si="48"/>
        <v>0</v>
      </c>
      <c r="J251" s="80">
        <f t="shared" si="49"/>
        <v>0</v>
      </c>
      <c r="K251" s="80">
        <f t="shared" si="50"/>
        <v>0</v>
      </c>
      <c r="L251" s="80">
        <f t="shared" si="51"/>
        <v>0</v>
      </c>
      <c r="M251" s="80">
        <f t="shared" ca="1" si="43"/>
        <v>1.4432330492728148E-2</v>
      </c>
      <c r="N251" s="80">
        <f t="shared" ca="1" si="52"/>
        <v>0</v>
      </c>
      <c r="O251" s="45">
        <f t="shared" ca="1" si="53"/>
        <v>0</v>
      </c>
      <c r="P251" s="80">
        <f t="shared" ca="1" si="54"/>
        <v>0</v>
      </c>
      <c r="Q251" s="80">
        <f t="shared" ca="1" si="55"/>
        <v>0</v>
      </c>
      <c r="R251" s="58">
        <f t="shared" ca="1" si="44"/>
        <v>-1.4432330492728148E-2</v>
      </c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</row>
    <row r="252" spans="1:35">
      <c r="A252" s="87"/>
      <c r="B252" s="87"/>
      <c r="C252" s="87"/>
      <c r="D252" s="88">
        <f t="shared" si="45"/>
        <v>0</v>
      </c>
      <c r="E252" s="88">
        <f t="shared" si="45"/>
        <v>0</v>
      </c>
      <c r="F252" s="80">
        <f t="shared" si="46"/>
        <v>0</v>
      </c>
      <c r="G252" s="80">
        <f t="shared" si="46"/>
        <v>0</v>
      </c>
      <c r="H252" s="80">
        <f t="shared" si="47"/>
        <v>0</v>
      </c>
      <c r="I252" s="80">
        <f t="shared" si="48"/>
        <v>0</v>
      </c>
      <c r="J252" s="80">
        <f t="shared" si="49"/>
        <v>0</v>
      </c>
      <c r="K252" s="80">
        <f t="shared" si="50"/>
        <v>0</v>
      </c>
      <c r="L252" s="80">
        <f t="shared" si="51"/>
        <v>0</v>
      </c>
      <c r="M252" s="80">
        <f t="shared" ca="1" si="43"/>
        <v>1.4432330492728148E-2</v>
      </c>
      <c r="N252" s="80">
        <f t="shared" ca="1" si="52"/>
        <v>0</v>
      </c>
      <c r="O252" s="45">
        <f t="shared" ca="1" si="53"/>
        <v>0</v>
      </c>
      <c r="P252" s="80">
        <f t="shared" ca="1" si="54"/>
        <v>0</v>
      </c>
      <c r="Q252" s="80">
        <f t="shared" ca="1" si="55"/>
        <v>0</v>
      </c>
      <c r="R252" s="58">
        <f t="shared" ca="1" si="44"/>
        <v>-1.4432330492728148E-2</v>
      </c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</row>
    <row r="253" spans="1:35">
      <c r="A253" s="87"/>
      <c r="B253" s="87"/>
      <c r="C253" s="87"/>
      <c r="D253" s="88">
        <f t="shared" si="45"/>
        <v>0</v>
      </c>
      <c r="E253" s="88">
        <f t="shared" si="45"/>
        <v>0</v>
      </c>
      <c r="F253" s="80">
        <f t="shared" si="46"/>
        <v>0</v>
      </c>
      <c r="G253" s="80">
        <f t="shared" si="46"/>
        <v>0</v>
      </c>
      <c r="H253" s="80">
        <f t="shared" si="47"/>
        <v>0</v>
      </c>
      <c r="I253" s="80">
        <f t="shared" si="48"/>
        <v>0</v>
      </c>
      <c r="J253" s="80">
        <f t="shared" si="49"/>
        <v>0</v>
      </c>
      <c r="K253" s="80">
        <f t="shared" si="50"/>
        <v>0</v>
      </c>
      <c r="L253" s="80">
        <f t="shared" si="51"/>
        <v>0</v>
      </c>
      <c r="M253" s="80">
        <f t="shared" ca="1" si="43"/>
        <v>1.4432330492728148E-2</v>
      </c>
      <c r="N253" s="80">
        <f t="shared" ca="1" si="52"/>
        <v>0</v>
      </c>
      <c r="O253" s="45">
        <f t="shared" ca="1" si="53"/>
        <v>0</v>
      </c>
      <c r="P253" s="80">
        <f t="shared" ca="1" si="54"/>
        <v>0</v>
      </c>
      <c r="Q253" s="80">
        <f t="shared" ca="1" si="55"/>
        <v>0</v>
      </c>
      <c r="R253" s="58">
        <f t="shared" ca="1" si="44"/>
        <v>-1.4432330492728148E-2</v>
      </c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</row>
    <row r="254" spans="1:35">
      <c r="A254" s="87"/>
      <c r="B254" s="87"/>
      <c r="C254" s="87"/>
      <c r="D254" s="88">
        <f t="shared" si="45"/>
        <v>0</v>
      </c>
      <c r="E254" s="88">
        <f t="shared" si="45"/>
        <v>0</v>
      </c>
      <c r="F254" s="80">
        <f t="shared" si="46"/>
        <v>0</v>
      </c>
      <c r="G254" s="80">
        <f t="shared" si="46"/>
        <v>0</v>
      </c>
      <c r="H254" s="80">
        <f t="shared" si="47"/>
        <v>0</v>
      </c>
      <c r="I254" s="80">
        <f t="shared" si="48"/>
        <v>0</v>
      </c>
      <c r="J254" s="80">
        <f t="shared" si="49"/>
        <v>0</v>
      </c>
      <c r="K254" s="80">
        <f t="shared" si="50"/>
        <v>0</v>
      </c>
      <c r="L254" s="80">
        <f t="shared" si="51"/>
        <v>0</v>
      </c>
      <c r="M254" s="80">
        <f t="shared" ca="1" si="43"/>
        <v>1.4432330492728148E-2</v>
      </c>
      <c r="N254" s="80">
        <f t="shared" ca="1" si="52"/>
        <v>0</v>
      </c>
      <c r="O254" s="45">
        <f t="shared" ca="1" si="53"/>
        <v>0</v>
      </c>
      <c r="P254" s="80">
        <f t="shared" ca="1" si="54"/>
        <v>0</v>
      </c>
      <c r="Q254" s="80">
        <f t="shared" ca="1" si="55"/>
        <v>0</v>
      </c>
      <c r="R254" s="58">
        <f t="shared" ca="1" si="44"/>
        <v>-1.4432330492728148E-2</v>
      </c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</row>
    <row r="255" spans="1:35">
      <c r="A255" s="87"/>
      <c r="B255" s="87"/>
      <c r="C255" s="87"/>
      <c r="D255" s="88">
        <f t="shared" si="45"/>
        <v>0</v>
      </c>
      <c r="E255" s="88">
        <f t="shared" si="45"/>
        <v>0</v>
      </c>
      <c r="F255" s="80">
        <f t="shared" si="46"/>
        <v>0</v>
      </c>
      <c r="G255" s="80">
        <f t="shared" si="46"/>
        <v>0</v>
      </c>
      <c r="H255" s="80">
        <f t="shared" si="47"/>
        <v>0</v>
      </c>
      <c r="I255" s="80">
        <f t="shared" si="48"/>
        <v>0</v>
      </c>
      <c r="J255" s="80">
        <f t="shared" si="49"/>
        <v>0</v>
      </c>
      <c r="K255" s="80">
        <f t="shared" si="50"/>
        <v>0</v>
      </c>
      <c r="L255" s="80">
        <f t="shared" si="51"/>
        <v>0</v>
      </c>
      <c r="M255" s="80">
        <f t="shared" ca="1" si="43"/>
        <v>1.4432330492728148E-2</v>
      </c>
      <c r="N255" s="80">
        <f t="shared" ca="1" si="52"/>
        <v>0</v>
      </c>
      <c r="O255" s="45">
        <f t="shared" ca="1" si="53"/>
        <v>0</v>
      </c>
      <c r="P255" s="80">
        <f t="shared" ca="1" si="54"/>
        <v>0</v>
      </c>
      <c r="Q255" s="80">
        <f t="shared" ca="1" si="55"/>
        <v>0</v>
      </c>
      <c r="R255" s="58">
        <f t="shared" ca="1" si="44"/>
        <v>-1.4432330492728148E-2</v>
      </c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</row>
    <row r="256" spans="1:35">
      <c r="A256" s="87"/>
      <c r="B256" s="87"/>
      <c r="C256" s="87"/>
      <c r="D256" s="88">
        <f t="shared" si="45"/>
        <v>0</v>
      </c>
      <c r="E256" s="88">
        <f t="shared" si="45"/>
        <v>0</v>
      </c>
      <c r="F256" s="80">
        <f t="shared" si="46"/>
        <v>0</v>
      </c>
      <c r="G256" s="80">
        <f t="shared" si="46"/>
        <v>0</v>
      </c>
      <c r="H256" s="80">
        <f t="shared" si="47"/>
        <v>0</v>
      </c>
      <c r="I256" s="80">
        <f t="shared" si="48"/>
        <v>0</v>
      </c>
      <c r="J256" s="80">
        <f t="shared" si="49"/>
        <v>0</v>
      </c>
      <c r="K256" s="80">
        <f t="shared" si="50"/>
        <v>0</v>
      </c>
      <c r="L256" s="80">
        <f t="shared" si="51"/>
        <v>0</v>
      </c>
      <c r="M256" s="80">
        <f t="shared" ca="1" si="43"/>
        <v>1.4432330492728148E-2</v>
      </c>
      <c r="N256" s="80">
        <f t="shared" ca="1" si="52"/>
        <v>0</v>
      </c>
      <c r="O256" s="45">
        <f t="shared" ca="1" si="53"/>
        <v>0</v>
      </c>
      <c r="P256" s="80">
        <f t="shared" ca="1" si="54"/>
        <v>0</v>
      </c>
      <c r="Q256" s="80">
        <f t="shared" ca="1" si="55"/>
        <v>0</v>
      </c>
      <c r="R256" s="58">
        <f t="shared" ca="1" si="44"/>
        <v>-1.4432330492728148E-2</v>
      </c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</row>
    <row r="257" spans="1:35">
      <c r="A257" s="87"/>
      <c r="B257" s="87"/>
      <c r="C257" s="87"/>
      <c r="D257" s="88">
        <f t="shared" si="45"/>
        <v>0</v>
      </c>
      <c r="E257" s="88">
        <f t="shared" si="45"/>
        <v>0</v>
      </c>
      <c r="F257" s="80">
        <f t="shared" si="46"/>
        <v>0</v>
      </c>
      <c r="G257" s="80">
        <f t="shared" si="46"/>
        <v>0</v>
      </c>
      <c r="H257" s="80">
        <f t="shared" si="47"/>
        <v>0</v>
      </c>
      <c r="I257" s="80">
        <f t="shared" si="48"/>
        <v>0</v>
      </c>
      <c r="J257" s="80">
        <f t="shared" si="49"/>
        <v>0</v>
      </c>
      <c r="K257" s="80">
        <f t="shared" si="50"/>
        <v>0</v>
      </c>
      <c r="L257" s="80">
        <f t="shared" si="51"/>
        <v>0</v>
      </c>
      <c r="M257" s="80">
        <f t="shared" ca="1" si="43"/>
        <v>1.4432330492728148E-2</v>
      </c>
      <c r="N257" s="80">
        <f t="shared" ca="1" si="52"/>
        <v>0</v>
      </c>
      <c r="O257" s="45">
        <f t="shared" ca="1" si="53"/>
        <v>0</v>
      </c>
      <c r="P257" s="80">
        <f t="shared" ca="1" si="54"/>
        <v>0</v>
      </c>
      <c r="Q257" s="80">
        <f t="shared" ca="1" si="55"/>
        <v>0</v>
      </c>
      <c r="R257" s="58">
        <f t="shared" ca="1" si="44"/>
        <v>-1.4432330492728148E-2</v>
      </c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</row>
    <row r="258" spans="1:35">
      <c r="A258" s="87"/>
      <c r="B258" s="87"/>
      <c r="C258" s="87"/>
      <c r="D258" s="88">
        <f t="shared" si="45"/>
        <v>0</v>
      </c>
      <c r="E258" s="88">
        <f t="shared" si="45"/>
        <v>0</v>
      </c>
      <c r="F258" s="80">
        <f t="shared" si="46"/>
        <v>0</v>
      </c>
      <c r="G258" s="80">
        <f t="shared" si="46"/>
        <v>0</v>
      </c>
      <c r="H258" s="80">
        <f t="shared" si="47"/>
        <v>0</v>
      </c>
      <c r="I258" s="80">
        <f t="shared" si="48"/>
        <v>0</v>
      </c>
      <c r="J258" s="80">
        <f t="shared" si="49"/>
        <v>0</v>
      </c>
      <c r="K258" s="80">
        <f t="shared" si="50"/>
        <v>0</v>
      </c>
      <c r="L258" s="80">
        <f t="shared" si="51"/>
        <v>0</v>
      </c>
      <c r="M258" s="80">
        <f t="shared" ca="1" si="43"/>
        <v>1.4432330492728148E-2</v>
      </c>
      <c r="N258" s="80">
        <f t="shared" ca="1" si="52"/>
        <v>0</v>
      </c>
      <c r="O258" s="45">
        <f t="shared" ca="1" si="53"/>
        <v>0</v>
      </c>
      <c r="P258" s="80">
        <f t="shared" ca="1" si="54"/>
        <v>0</v>
      </c>
      <c r="Q258" s="80">
        <f t="shared" ca="1" si="55"/>
        <v>0</v>
      </c>
      <c r="R258" s="58">
        <f t="shared" ca="1" si="44"/>
        <v>-1.4432330492728148E-2</v>
      </c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</row>
    <row r="259" spans="1:35">
      <c r="A259" s="87"/>
      <c r="B259" s="87"/>
      <c r="C259" s="87"/>
      <c r="D259" s="88">
        <f t="shared" si="45"/>
        <v>0</v>
      </c>
      <c r="E259" s="88">
        <f t="shared" si="45"/>
        <v>0</v>
      </c>
      <c r="F259" s="80">
        <f t="shared" si="46"/>
        <v>0</v>
      </c>
      <c r="G259" s="80">
        <f t="shared" si="46"/>
        <v>0</v>
      </c>
      <c r="H259" s="80">
        <f t="shared" si="47"/>
        <v>0</v>
      </c>
      <c r="I259" s="80">
        <f t="shared" si="48"/>
        <v>0</v>
      </c>
      <c r="J259" s="80">
        <f t="shared" si="49"/>
        <v>0</v>
      </c>
      <c r="K259" s="80">
        <f t="shared" si="50"/>
        <v>0</v>
      </c>
      <c r="L259" s="80">
        <f t="shared" si="51"/>
        <v>0</v>
      </c>
      <c r="M259" s="80">
        <f t="shared" ca="1" si="43"/>
        <v>1.4432330492728148E-2</v>
      </c>
      <c r="N259" s="80">
        <f t="shared" ca="1" si="52"/>
        <v>0</v>
      </c>
      <c r="O259" s="45">
        <f t="shared" ca="1" si="53"/>
        <v>0</v>
      </c>
      <c r="P259" s="80">
        <f t="shared" ca="1" si="54"/>
        <v>0</v>
      </c>
      <c r="Q259" s="80">
        <f t="shared" ca="1" si="55"/>
        <v>0</v>
      </c>
      <c r="R259" s="58">
        <f t="shared" ca="1" si="44"/>
        <v>-1.4432330492728148E-2</v>
      </c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</row>
    <row r="260" spans="1:35">
      <c r="A260" s="87"/>
      <c r="B260" s="87"/>
      <c r="C260" s="87"/>
      <c r="D260" s="88">
        <f t="shared" si="45"/>
        <v>0</v>
      </c>
      <c r="E260" s="88">
        <f t="shared" si="45"/>
        <v>0</v>
      </c>
      <c r="F260" s="80">
        <f t="shared" si="46"/>
        <v>0</v>
      </c>
      <c r="G260" s="80">
        <f t="shared" si="46"/>
        <v>0</v>
      </c>
      <c r="H260" s="80">
        <f t="shared" si="47"/>
        <v>0</v>
      </c>
      <c r="I260" s="80">
        <f t="shared" si="48"/>
        <v>0</v>
      </c>
      <c r="J260" s="80">
        <f t="shared" si="49"/>
        <v>0</v>
      </c>
      <c r="K260" s="80">
        <f t="shared" si="50"/>
        <v>0</v>
      </c>
      <c r="L260" s="80">
        <f t="shared" si="51"/>
        <v>0</v>
      </c>
      <c r="M260" s="80">
        <f t="shared" ca="1" si="43"/>
        <v>1.4432330492728148E-2</v>
      </c>
      <c r="N260" s="80">
        <f t="shared" ca="1" si="52"/>
        <v>0</v>
      </c>
      <c r="O260" s="45">
        <f t="shared" ca="1" si="53"/>
        <v>0</v>
      </c>
      <c r="P260" s="80">
        <f t="shared" ca="1" si="54"/>
        <v>0</v>
      </c>
      <c r="Q260" s="80">
        <f t="shared" ca="1" si="55"/>
        <v>0</v>
      </c>
      <c r="R260" s="58">
        <f t="shared" ca="1" si="44"/>
        <v>-1.4432330492728148E-2</v>
      </c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</row>
    <row r="261" spans="1:35">
      <c r="A261" s="87"/>
      <c r="B261" s="87"/>
      <c r="C261" s="87"/>
      <c r="D261" s="88">
        <f t="shared" si="45"/>
        <v>0</v>
      </c>
      <c r="E261" s="88">
        <f t="shared" si="45"/>
        <v>0</v>
      </c>
      <c r="F261" s="80">
        <f t="shared" si="46"/>
        <v>0</v>
      </c>
      <c r="G261" s="80">
        <f t="shared" si="46"/>
        <v>0</v>
      </c>
      <c r="H261" s="80">
        <f t="shared" si="47"/>
        <v>0</v>
      </c>
      <c r="I261" s="80">
        <f t="shared" si="48"/>
        <v>0</v>
      </c>
      <c r="J261" s="80">
        <f t="shared" si="49"/>
        <v>0</v>
      </c>
      <c r="K261" s="80">
        <f t="shared" si="50"/>
        <v>0</v>
      </c>
      <c r="L261" s="80">
        <f t="shared" si="51"/>
        <v>0</v>
      </c>
      <c r="M261" s="80">
        <f t="shared" ca="1" si="43"/>
        <v>1.4432330492728148E-2</v>
      </c>
      <c r="N261" s="80">
        <f t="shared" ca="1" si="52"/>
        <v>0</v>
      </c>
      <c r="O261" s="45">
        <f t="shared" ca="1" si="53"/>
        <v>0</v>
      </c>
      <c r="P261" s="80">
        <f t="shared" ca="1" si="54"/>
        <v>0</v>
      </c>
      <c r="Q261" s="80">
        <f t="shared" ca="1" si="55"/>
        <v>0</v>
      </c>
      <c r="R261" s="58">
        <f t="shared" ca="1" si="44"/>
        <v>-1.4432330492728148E-2</v>
      </c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</row>
    <row r="262" spans="1:35">
      <c r="A262" s="87"/>
      <c r="B262" s="87"/>
      <c r="C262" s="87"/>
      <c r="D262" s="88">
        <f t="shared" si="45"/>
        <v>0</v>
      </c>
      <c r="E262" s="88">
        <f t="shared" si="45"/>
        <v>0</v>
      </c>
      <c r="F262" s="80">
        <f t="shared" si="46"/>
        <v>0</v>
      </c>
      <c r="G262" s="80">
        <f t="shared" si="46"/>
        <v>0</v>
      </c>
      <c r="H262" s="80">
        <f t="shared" si="47"/>
        <v>0</v>
      </c>
      <c r="I262" s="80">
        <f t="shared" si="48"/>
        <v>0</v>
      </c>
      <c r="J262" s="80">
        <f t="shared" si="49"/>
        <v>0</v>
      </c>
      <c r="K262" s="80">
        <f t="shared" si="50"/>
        <v>0</v>
      </c>
      <c r="L262" s="80">
        <f t="shared" si="51"/>
        <v>0</v>
      </c>
      <c r="M262" s="80">
        <f t="shared" ca="1" si="43"/>
        <v>1.4432330492728148E-2</v>
      </c>
      <c r="N262" s="80">
        <f t="shared" ca="1" si="52"/>
        <v>0</v>
      </c>
      <c r="O262" s="45">
        <f t="shared" ca="1" si="53"/>
        <v>0</v>
      </c>
      <c r="P262" s="80">
        <f t="shared" ca="1" si="54"/>
        <v>0</v>
      </c>
      <c r="Q262" s="80">
        <f t="shared" ca="1" si="55"/>
        <v>0</v>
      </c>
      <c r="R262" s="58">
        <f t="shared" ca="1" si="44"/>
        <v>-1.4432330492728148E-2</v>
      </c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</row>
    <row r="263" spans="1:35">
      <c r="A263" s="87"/>
      <c r="B263" s="87"/>
      <c r="C263" s="87"/>
      <c r="D263" s="88">
        <f t="shared" si="45"/>
        <v>0</v>
      </c>
      <c r="E263" s="88">
        <f t="shared" si="45"/>
        <v>0</v>
      </c>
      <c r="F263" s="80">
        <f t="shared" si="46"/>
        <v>0</v>
      </c>
      <c r="G263" s="80">
        <f t="shared" si="46"/>
        <v>0</v>
      </c>
      <c r="H263" s="80">
        <f t="shared" si="47"/>
        <v>0</v>
      </c>
      <c r="I263" s="80">
        <f t="shared" si="48"/>
        <v>0</v>
      </c>
      <c r="J263" s="80">
        <f t="shared" si="49"/>
        <v>0</v>
      </c>
      <c r="K263" s="80">
        <f t="shared" si="50"/>
        <v>0</v>
      </c>
      <c r="L263" s="80">
        <f t="shared" si="51"/>
        <v>0</v>
      </c>
      <c r="M263" s="80">
        <f t="shared" ca="1" si="43"/>
        <v>1.4432330492728148E-2</v>
      </c>
      <c r="N263" s="80">
        <f t="shared" ca="1" si="52"/>
        <v>0</v>
      </c>
      <c r="O263" s="45">
        <f t="shared" ca="1" si="53"/>
        <v>0</v>
      </c>
      <c r="P263" s="80">
        <f t="shared" ca="1" si="54"/>
        <v>0</v>
      </c>
      <c r="Q263" s="80">
        <f t="shared" ca="1" si="55"/>
        <v>0</v>
      </c>
      <c r="R263" s="58">
        <f t="shared" ca="1" si="44"/>
        <v>-1.4432330492728148E-2</v>
      </c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</row>
    <row r="264" spans="1:35">
      <c r="A264" s="87"/>
      <c r="B264" s="87"/>
      <c r="C264" s="87"/>
      <c r="D264" s="88">
        <f t="shared" si="45"/>
        <v>0</v>
      </c>
      <c r="E264" s="88">
        <f t="shared" si="45"/>
        <v>0</v>
      </c>
      <c r="F264" s="80">
        <f t="shared" si="46"/>
        <v>0</v>
      </c>
      <c r="G264" s="80">
        <f t="shared" si="46"/>
        <v>0</v>
      </c>
      <c r="H264" s="80">
        <f t="shared" si="47"/>
        <v>0</v>
      </c>
      <c r="I264" s="80">
        <f t="shared" si="48"/>
        <v>0</v>
      </c>
      <c r="J264" s="80">
        <f t="shared" si="49"/>
        <v>0</v>
      </c>
      <c r="K264" s="80">
        <f t="shared" si="50"/>
        <v>0</v>
      </c>
      <c r="L264" s="80">
        <f t="shared" si="51"/>
        <v>0</v>
      </c>
      <c r="M264" s="80">
        <f t="shared" ca="1" si="43"/>
        <v>1.4432330492728148E-2</v>
      </c>
      <c r="N264" s="80">
        <f t="shared" ca="1" si="52"/>
        <v>0</v>
      </c>
      <c r="O264" s="45">
        <f t="shared" ca="1" si="53"/>
        <v>0</v>
      </c>
      <c r="P264" s="80">
        <f t="shared" ca="1" si="54"/>
        <v>0</v>
      </c>
      <c r="Q264" s="80">
        <f t="shared" ca="1" si="55"/>
        <v>0</v>
      </c>
      <c r="R264" s="58">
        <f t="shared" ca="1" si="44"/>
        <v>-1.4432330492728148E-2</v>
      </c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</row>
    <row r="265" spans="1:35">
      <c r="A265" s="87"/>
      <c r="B265" s="87"/>
      <c r="C265" s="87"/>
      <c r="D265" s="88">
        <f t="shared" si="45"/>
        <v>0</v>
      </c>
      <c r="E265" s="88">
        <f t="shared" si="45"/>
        <v>0</v>
      </c>
      <c r="F265" s="80">
        <f t="shared" si="46"/>
        <v>0</v>
      </c>
      <c r="G265" s="80">
        <f t="shared" si="46"/>
        <v>0</v>
      </c>
      <c r="H265" s="80">
        <f t="shared" si="47"/>
        <v>0</v>
      </c>
      <c r="I265" s="80">
        <f t="shared" si="48"/>
        <v>0</v>
      </c>
      <c r="J265" s="80">
        <f t="shared" si="49"/>
        <v>0</v>
      </c>
      <c r="K265" s="80">
        <f t="shared" si="50"/>
        <v>0</v>
      </c>
      <c r="L265" s="80">
        <f t="shared" si="51"/>
        <v>0</v>
      </c>
      <c r="M265" s="80">
        <f t="shared" ca="1" si="43"/>
        <v>1.4432330492728148E-2</v>
      </c>
      <c r="N265" s="80">
        <f t="shared" ca="1" si="52"/>
        <v>0</v>
      </c>
      <c r="O265" s="45">
        <f t="shared" ca="1" si="53"/>
        <v>0</v>
      </c>
      <c r="P265" s="80">
        <f t="shared" ca="1" si="54"/>
        <v>0</v>
      </c>
      <c r="Q265" s="80">
        <f t="shared" ca="1" si="55"/>
        <v>0</v>
      </c>
      <c r="R265" s="58">
        <f t="shared" ca="1" si="44"/>
        <v>-1.4432330492728148E-2</v>
      </c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</row>
    <row r="266" spans="1:35">
      <c r="A266" s="87"/>
      <c r="B266" s="87"/>
      <c r="C266" s="87"/>
      <c r="D266" s="88">
        <f t="shared" si="45"/>
        <v>0</v>
      </c>
      <c r="E266" s="88">
        <f t="shared" si="45"/>
        <v>0</v>
      </c>
      <c r="F266" s="80">
        <f t="shared" si="46"/>
        <v>0</v>
      </c>
      <c r="G266" s="80">
        <f t="shared" si="46"/>
        <v>0</v>
      </c>
      <c r="H266" s="80">
        <f t="shared" si="47"/>
        <v>0</v>
      </c>
      <c r="I266" s="80">
        <f t="shared" si="48"/>
        <v>0</v>
      </c>
      <c r="J266" s="80">
        <f t="shared" si="49"/>
        <v>0</v>
      </c>
      <c r="K266" s="80">
        <f t="shared" si="50"/>
        <v>0</v>
      </c>
      <c r="L266" s="80">
        <f t="shared" si="51"/>
        <v>0</v>
      </c>
      <c r="M266" s="80">
        <f t="shared" ca="1" si="43"/>
        <v>1.4432330492728148E-2</v>
      </c>
      <c r="N266" s="80">
        <f t="shared" ca="1" si="52"/>
        <v>0</v>
      </c>
      <c r="O266" s="45">
        <f t="shared" ca="1" si="53"/>
        <v>0</v>
      </c>
      <c r="P266" s="80">
        <f t="shared" ca="1" si="54"/>
        <v>0</v>
      </c>
      <c r="Q266" s="80">
        <f t="shared" ca="1" si="55"/>
        <v>0</v>
      </c>
      <c r="R266" s="58">
        <f t="shared" ca="1" si="44"/>
        <v>-1.4432330492728148E-2</v>
      </c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</row>
    <row r="267" spans="1:35">
      <c r="A267" s="87"/>
      <c r="B267" s="87"/>
      <c r="C267" s="87"/>
      <c r="D267" s="88">
        <f t="shared" si="45"/>
        <v>0</v>
      </c>
      <c r="E267" s="88">
        <f t="shared" si="45"/>
        <v>0</v>
      </c>
      <c r="F267" s="80">
        <f t="shared" si="46"/>
        <v>0</v>
      </c>
      <c r="G267" s="80">
        <f t="shared" si="46"/>
        <v>0</v>
      </c>
      <c r="H267" s="80">
        <f t="shared" si="47"/>
        <v>0</v>
      </c>
      <c r="I267" s="80">
        <f t="shared" si="48"/>
        <v>0</v>
      </c>
      <c r="J267" s="80">
        <f t="shared" si="49"/>
        <v>0</v>
      </c>
      <c r="K267" s="80">
        <f t="shared" si="50"/>
        <v>0</v>
      </c>
      <c r="L267" s="80">
        <f t="shared" si="51"/>
        <v>0</v>
      </c>
      <c r="M267" s="80">
        <f t="shared" ca="1" si="43"/>
        <v>1.4432330492728148E-2</v>
      </c>
      <c r="N267" s="80">
        <f t="shared" ca="1" si="52"/>
        <v>0</v>
      </c>
      <c r="O267" s="45">
        <f t="shared" ca="1" si="53"/>
        <v>0</v>
      </c>
      <c r="P267" s="80">
        <f t="shared" ca="1" si="54"/>
        <v>0</v>
      </c>
      <c r="Q267" s="80">
        <f t="shared" ca="1" si="55"/>
        <v>0</v>
      </c>
      <c r="R267" s="58">
        <f t="shared" ca="1" si="44"/>
        <v>-1.4432330492728148E-2</v>
      </c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</row>
    <row r="268" spans="1:35">
      <c r="A268" s="87"/>
      <c r="B268" s="87"/>
      <c r="C268" s="87"/>
      <c r="D268" s="88">
        <f t="shared" si="45"/>
        <v>0</v>
      </c>
      <c r="E268" s="88">
        <f t="shared" si="45"/>
        <v>0</v>
      </c>
      <c r="F268" s="80">
        <f t="shared" si="46"/>
        <v>0</v>
      </c>
      <c r="G268" s="80">
        <f t="shared" si="46"/>
        <v>0</v>
      </c>
      <c r="H268" s="80">
        <f t="shared" si="47"/>
        <v>0</v>
      </c>
      <c r="I268" s="80">
        <f t="shared" si="48"/>
        <v>0</v>
      </c>
      <c r="J268" s="80">
        <f t="shared" si="49"/>
        <v>0</v>
      </c>
      <c r="K268" s="80">
        <f t="shared" si="50"/>
        <v>0</v>
      </c>
      <c r="L268" s="80">
        <f t="shared" si="51"/>
        <v>0</v>
      </c>
      <c r="M268" s="80">
        <f t="shared" ca="1" si="43"/>
        <v>1.4432330492728148E-2</v>
      </c>
      <c r="N268" s="80">
        <f t="shared" ca="1" si="52"/>
        <v>0</v>
      </c>
      <c r="O268" s="45">
        <f t="shared" ca="1" si="53"/>
        <v>0</v>
      </c>
      <c r="P268" s="80">
        <f t="shared" ca="1" si="54"/>
        <v>0</v>
      </c>
      <c r="Q268" s="80">
        <f t="shared" ca="1" si="55"/>
        <v>0</v>
      </c>
      <c r="R268" s="58">
        <f t="shared" ca="1" si="44"/>
        <v>-1.4432330492728148E-2</v>
      </c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</row>
    <row r="269" spans="1:35">
      <c r="A269" s="87"/>
      <c r="B269" s="87"/>
      <c r="C269" s="87"/>
      <c r="D269" s="88">
        <f t="shared" si="45"/>
        <v>0</v>
      </c>
      <c r="E269" s="88">
        <f t="shared" si="45"/>
        <v>0</v>
      </c>
      <c r="F269" s="80">
        <f t="shared" si="46"/>
        <v>0</v>
      </c>
      <c r="G269" s="80">
        <f t="shared" si="46"/>
        <v>0</v>
      </c>
      <c r="H269" s="80">
        <f t="shared" si="47"/>
        <v>0</v>
      </c>
      <c r="I269" s="80">
        <f t="shared" si="48"/>
        <v>0</v>
      </c>
      <c r="J269" s="80">
        <f t="shared" si="49"/>
        <v>0</v>
      </c>
      <c r="K269" s="80">
        <f t="shared" si="50"/>
        <v>0</v>
      </c>
      <c r="L269" s="80">
        <f t="shared" si="51"/>
        <v>0</v>
      </c>
      <c r="M269" s="80">
        <f t="shared" ca="1" si="43"/>
        <v>1.4432330492728148E-2</v>
      </c>
      <c r="N269" s="80">
        <f t="shared" ca="1" si="52"/>
        <v>0</v>
      </c>
      <c r="O269" s="45">
        <f t="shared" ca="1" si="53"/>
        <v>0</v>
      </c>
      <c r="P269" s="80">
        <f t="shared" ca="1" si="54"/>
        <v>0</v>
      </c>
      <c r="Q269" s="80">
        <f t="shared" ca="1" si="55"/>
        <v>0</v>
      </c>
      <c r="R269" s="58">
        <f t="shared" ca="1" si="44"/>
        <v>-1.4432330492728148E-2</v>
      </c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</row>
    <row r="270" spans="1:35">
      <c r="A270" s="87"/>
      <c r="B270" s="87"/>
      <c r="C270" s="87"/>
      <c r="D270" s="88">
        <f t="shared" si="45"/>
        <v>0</v>
      </c>
      <c r="E270" s="88">
        <f t="shared" si="45"/>
        <v>0</v>
      </c>
      <c r="F270" s="80">
        <f t="shared" si="46"/>
        <v>0</v>
      </c>
      <c r="G270" s="80">
        <f t="shared" si="46"/>
        <v>0</v>
      </c>
      <c r="H270" s="80">
        <f t="shared" si="47"/>
        <v>0</v>
      </c>
      <c r="I270" s="80">
        <f t="shared" si="48"/>
        <v>0</v>
      </c>
      <c r="J270" s="80">
        <f t="shared" si="49"/>
        <v>0</v>
      </c>
      <c r="K270" s="80">
        <f t="shared" si="50"/>
        <v>0</v>
      </c>
      <c r="L270" s="80">
        <f t="shared" si="51"/>
        <v>0</v>
      </c>
      <c r="M270" s="80">
        <f t="shared" ca="1" si="43"/>
        <v>1.4432330492728148E-2</v>
      </c>
      <c r="N270" s="80">
        <f t="shared" ca="1" si="52"/>
        <v>0</v>
      </c>
      <c r="O270" s="45">
        <f t="shared" ca="1" si="53"/>
        <v>0</v>
      </c>
      <c r="P270" s="80">
        <f t="shared" ca="1" si="54"/>
        <v>0</v>
      </c>
      <c r="Q270" s="80">
        <f t="shared" ca="1" si="55"/>
        <v>0</v>
      </c>
      <c r="R270" s="58">
        <f t="shared" ca="1" si="44"/>
        <v>-1.4432330492728148E-2</v>
      </c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</row>
    <row r="271" spans="1:35">
      <c r="A271" s="87"/>
      <c r="B271" s="87"/>
      <c r="C271" s="87"/>
      <c r="D271" s="88">
        <f t="shared" si="45"/>
        <v>0</v>
      </c>
      <c r="E271" s="88">
        <f t="shared" si="45"/>
        <v>0</v>
      </c>
      <c r="F271" s="80">
        <f t="shared" si="46"/>
        <v>0</v>
      </c>
      <c r="G271" s="80">
        <f t="shared" si="46"/>
        <v>0</v>
      </c>
      <c r="H271" s="80">
        <f t="shared" si="47"/>
        <v>0</v>
      </c>
      <c r="I271" s="80">
        <f t="shared" si="48"/>
        <v>0</v>
      </c>
      <c r="J271" s="80">
        <f t="shared" si="49"/>
        <v>0</v>
      </c>
      <c r="K271" s="80">
        <f t="shared" si="50"/>
        <v>0</v>
      </c>
      <c r="L271" s="80">
        <f t="shared" si="51"/>
        <v>0</v>
      </c>
      <c r="M271" s="80">
        <f t="shared" ref="M271:M336" ca="1" si="56">+E$4+E$5*D271+E$6*D271^2</f>
        <v>1.4432330492728148E-2</v>
      </c>
      <c r="N271" s="80">
        <f t="shared" ca="1" si="52"/>
        <v>0</v>
      </c>
      <c r="O271" s="45">
        <f t="shared" ca="1" si="53"/>
        <v>0</v>
      </c>
      <c r="P271" s="80">
        <f t="shared" ca="1" si="54"/>
        <v>0</v>
      </c>
      <c r="Q271" s="80">
        <f t="shared" ca="1" si="55"/>
        <v>0</v>
      </c>
      <c r="R271" s="58">
        <f t="shared" ref="R271:R336" ca="1" si="57">+E271-M271</f>
        <v>-1.4432330492728148E-2</v>
      </c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</row>
    <row r="272" spans="1:35">
      <c r="A272" s="87"/>
      <c r="B272" s="87"/>
      <c r="C272" s="87"/>
      <c r="D272" s="88">
        <f t="shared" ref="D272:E335" si="58">A272/A$18</f>
        <v>0</v>
      </c>
      <c r="E272" s="88">
        <f t="shared" si="58"/>
        <v>0</v>
      </c>
      <c r="F272" s="80">
        <f t="shared" ref="F272:G335" si="59">$C272*D272</f>
        <v>0</v>
      </c>
      <c r="G272" s="80">
        <f t="shared" si="59"/>
        <v>0</v>
      </c>
      <c r="H272" s="80">
        <f t="shared" ref="H272:H335" si="60">C272*D272*D272</f>
        <v>0</v>
      </c>
      <c r="I272" s="80">
        <f t="shared" ref="I272:I335" si="61">C272*D272*D272*D272</f>
        <v>0</v>
      </c>
      <c r="J272" s="80">
        <f t="shared" ref="J272:J335" si="62">C272*D272*D272*D272*D272</f>
        <v>0</v>
      </c>
      <c r="K272" s="80">
        <f t="shared" ref="K272:K335" si="63">C272*E272*D272</f>
        <v>0</v>
      </c>
      <c r="L272" s="80">
        <f t="shared" ref="L272:L335" si="64">C272*E272*D272*D272</f>
        <v>0</v>
      </c>
      <c r="M272" s="80">
        <f t="shared" ca="1" si="56"/>
        <v>1.4432330492728148E-2</v>
      </c>
      <c r="N272" s="80">
        <f t="shared" ref="N272:N335" ca="1" si="65">C272*(M272-E272)^2</f>
        <v>0</v>
      </c>
      <c r="O272" s="45">
        <f t="shared" ref="O272:O335" ca="1" si="66">(C272*O$1-O$2*F272+O$3*H272)^2</f>
        <v>0</v>
      </c>
      <c r="P272" s="80">
        <f t="shared" ref="P272:P335" ca="1" si="67">(-C272*O$2+O$4*F272-O$5*H272)^2</f>
        <v>0</v>
      </c>
      <c r="Q272" s="80">
        <f t="shared" ref="Q272:Q335" ca="1" si="68">+(C272*O$3-F272*O$5+H272*O$6)^2</f>
        <v>0</v>
      </c>
      <c r="R272" s="58">
        <f t="shared" ca="1" si="57"/>
        <v>-1.4432330492728148E-2</v>
      </c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</row>
    <row r="273" spans="1:35">
      <c r="A273" s="87"/>
      <c r="B273" s="87"/>
      <c r="C273" s="87"/>
      <c r="D273" s="88">
        <f t="shared" si="58"/>
        <v>0</v>
      </c>
      <c r="E273" s="88">
        <f t="shared" si="58"/>
        <v>0</v>
      </c>
      <c r="F273" s="80">
        <f t="shared" si="59"/>
        <v>0</v>
      </c>
      <c r="G273" s="80">
        <f t="shared" si="59"/>
        <v>0</v>
      </c>
      <c r="H273" s="80">
        <f t="shared" si="60"/>
        <v>0</v>
      </c>
      <c r="I273" s="80">
        <f t="shared" si="61"/>
        <v>0</v>
      </c>
      <c r="J273" s="80">
        <f t="shared" si="62"/>
        <v>0</v>
      </c>
      <c r="K273" s="80">
        <f t="shared" si="63"/>
        <v>0</v>
      </c>
      <c r="L273" s="80">
        <f t="shared" si="64"/>
        <v>0</v>
      </c>
      <c r="M273" s="80">
        <f t="shared" ca="1" si="56"/>
        <v>1.4432330492728148E-2</v>
      </c>
      <c r="N273" s="80">
        <f t="shared" ca="1" si="65"/>
        <v>0</v>
      </c>
      <c r="O273" s="45">
        <f t="shared" ca="1" si="66"/>
        <v>0</v>
      </c>
      <c r="P273" s="80">
        <f t="shared" ca="1" si="67"/>
        <v>0</v>
      </c>
      <c r="Q273" s="80">
        <f t="shared" ca="1" si="68"/>
        <v>0</v>
      </c>
      <c r="R273" s="58">
        <f t="shared" ca="1" si="57"/>
        <v>-1.4432330492728148E-2</v>
      </c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</row>
    <row r="274" spans="1:35">
      <c r="A274" s="87"/>
      <c r="B274" s="87"/>
      <c r="C274" s="87"/>
      <c r="D274" s="88">
        <f t="shared" si="58"/>
        <v>0</v>
      </c>
      <c r="E274" s="88">
        <f t="shared" si="58"/>
        <v>0</v>
      </c>
      <c r="F274" s="80">
        <f t="shared" si="59"/>
        <v>0</v>
      </c>
      <c r="G274" s="80">
        <f t="shared" si="59"/>
        <v>0</v>
      </c>
      <c r="H274" s="80">
        <f t="shared" si="60"/>
        <v>0</v>
      </c>
      <c r="I274" s="80">
        <f t="shared" si="61"/>
        <v>0</v>
      </c>
      <c r="J274" s="80">
        <f t="shared" si="62"/>
        <v>0</v>
      </c>
      <c r="K274" s="80">
        <f t="shared" si="63"/>
        <v>0</v>
      </c>
      <c r="L274" s="80">
        <f t="shared" si="64"/>
        <v>0</v>
      </c>
      <c r="M274" s="80">
        <f t="shared" ca="1" si="56"/>
        <v>1.4432330492728148E-2</v>
      </c>
      <c r="N274" s="80">
        <f t="shared" ca="1" si="65"/>
        <v>0</v>
      </c>
      <c r="O274" s="45">
        <f t="shared" ca="1" si="66"/>
        <v>0</v>
      </c>
      <c r="P274" s="80">
        <f t="shared" ca="1" si="67"/>
        <v>0</v>
      </c>
      <c r="Q274" s="80">
        <f t="shared" ca="1" si="68"/>
        <v>0</v>
      </c>
      <c r="R274" s="58">
        <f t="shared" ca="1" si="57"/>
        <v>-1.4432330492728148E-2</v>
      </c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</row>
    <row r="275" spans="1:35">
      <c r="A275" s="87"/>
      <c r="B275" s="87"/>
      <c r="C275" s="87"/>
      <c r="D275" s="88">
        <f t="shared" si="58"/>
        <v>0</v>
      </c>
      <c r="E275" s="88">
        <f t="shared" si="58"/>
        <v>0</v>
      </c>
      <c r="F275" s="80">
        <f t="shared" si="59"/>
        <v>0</v>
      </c>
      <c r="G275" s="80">
        <f t="shared" si="59"/>
        <v>0</v>
      </c>
      <c r="H275" s="80">
        <f t="shared" si="60"/>
        <v>0</v>
      </c>
      <c r="I275" s="80">
        <f t="shared" si="61"/>
        <v>0</v>
      </c>
      <c r="J275" s="80">
        <f t="shared" si="62"/>
        <v>0</v>
      </c>
      <c r="K275" s="80">
        <f t="shared" si="63"/>
        <v>0</v>
      </c>
      <c r="L275" s="80">
        <f t="shared" si="64"/>
        <v>0</v>
      </c>
      <c r="M275" s="80">
        <f t="shared" ca="1" si="56"/>
        <v>1.4432330492728148E-2</v>
      </c>
      <c r="N275" s="80">
        <f t="shared" ca="1" si="65"/>
        <v>0</v>
      </c>
      <c r="O275" s="45">
        <f t="shared" ca="1" si="66"/>
        <v>0</v>
      </c>
      <c r="P275" s="80">
        <f t="shared" ca="1" si="67"/>
        <v>0</v>
      </c>
      <c r="Q275" s="80">
        <f t="shared" ca="1" si="68"/>
        <v>0</v>
      </c>
      <c r="R275" s="58">
        <f t="shared" ca="1" si="57"/>
        <v>-1.4432330492728148E-2</v>
      </c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</row>
    <row r="276" spans="1:35">
      <c r="A276" s="87"/>
      <c r="B276" s="87"/>
      <c r="C276" s="87"/>
      <c r="D276" s="88">
        <f t="shared" si="58"/>
        <v>0</v>
      </c>
      <c r="E276" s="88">
        <f t="shared" si="58"/>
        <v>0</v>
      </c>
      <c r="F276" s="80">
        <f t="shared" si="59"/>
        <v>0</v>
      </c>
      <c r="G276" s="80">
        <f t="shared" si="59"/>
        <v>0</v>
      </c>
      <c r="H276" s="80">
        <f t="shared" si="60"/>
        <v>0</v>
      </c>
      <c r="I276" s="80">
        <f t="shared" si="61"/>
        <v>0</v>
      </c>
      <c r="J276" s="80">
        <f t="shared" si="62"/>
        <v>0</v>
      </c>
      <c r="K276" s="80">
        <f t="shared" si="63"/>
        <v>0</v>
      </c>
      <c r="L276" s="80">
        <f t="shared" si="64"/>
        <v>0</v>
      </c>
      <c r="M276" s="80">
        <f t="shared" ca="1" si="56"/>
        <v>1.4432330492728148E-2</v>
      </c>
      <c r="N276" s="80">
        <f t="shared" ca="1" si="65"/>
        <v>0</v>
      </c>
      <c r="O276" s="45">
        <f t="shared" ca="1" si="66"/>
        <v>0</v>
      </c>
      <c r="P276" s="80">
        <f t="shared" ca="1" si="67"/>
        <v>0</v>
      </c>
      <c r="Q276" s="80">
        <f t="shared" ca="1" si="68"/>
        <v>0</v>
      </c>
      <c r="R276" s="58">
        <f t="shared" ca="1" si="57"/>
        <v>-1.4432330492728148E-2</v>
      </c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</row>
    <row r="277" spans="1:35">
      <c r="A277" s="87"/>
      <c r="B277" s="87"/>
      <c r="C277" s="87"/>
      <c r="D277" s="88">
        <f t="shared" si="58"/>
        <v>0</v>
      </c>
      <c r="E277" s="88">
        <f t="shared" si="58"/>
        <v>0</v>
      </c>
      <c r="F277" s="80">
        <f t="shared" si="59"/>
        <v>0</v>
      </c>
      <c r="G277" s="80">
        <f t="shared" si="59"/>
        <v>0</v>
      </c>
      <c r="H277" s="80">
        <f t="shared" si="60"/>
        <v>0</v>
      </c>
      <c r="I277" s="80">
        <f t="shared" si="61"/>
        <v>0</v>
      </c>
      <c r="J277" s="80">
        <f t="shared" si="62"/>
        <v>0</v>
      </c>
      <c r="K277" s="80">
        <f t="shared" si="63"/>
        <v>0</v>
      </c>
      <c r="L277" s="80">
        <f t="shared" si="64"/>
        <v>0</v>
      </c>
      <c r="M277" s="80">
        <f t="shared" ca="1" si="56"/>
        <v>1.4432330492728148E-2</v>
      </c>
      <c r="N277" s="80">
        <f t="shared" ca="1" si="65"/>
        <v>0</v>
      </c>
      <c r="O277" s="45">
        <f t="shared" ca="1" si="66"/>
        <v>0</v>
      </c>
      <c r="P277" s="80">
        <f t="shared" ca="1" si="67"/>
        <v>0</v>
      </c>
      <c r="Q277" s="80">
        <f t="shared" ca="1" si="68"/>
        <v>0</v>
      </c>
      <c r="R277" s="58">
        <f t="shared" ca="1" si="57"/>
        <v>-1.4432330492728148E-2</v>
      </c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</row>
    <row r="278" spans="1:35">
      <c r="A278" s="87"/>
      <c r="B278" s="87"/>
      <c r="C278" s="87"/>
      <c r="D278" s="88">
        <f t="shared" si="58"/>
        <v>0</v>
      </c>
      <c r="E278" s="88">
        <f t="shared" si="58"/>
        <v>0</v>
      </c>
      <c r="F278" s="80">
        <f t="shared" si="59"/>
        <v>0</v>
      </c>
      <c r="G278" s="80">
        <f t="shared" si="59"/>
        <v>0</v>
      </c>
      <c r="H278" s="80">
        <f t="shared" si="60"/>
        <v>0</v>
      </c>
      <c r="I278" s="80">
        <f t="shared" si="61"/>
        <v>0</v>
      </c>
      <c r="J278" s="80">
        <f t="shared" si="62"/>
        <v>0</v>
      </c>
      <c r="K278" s="80">
        <f t="shared" si="63"/>
        <v>0</v>
      </c>
      <c r="L278" s="80">
        <f t="shared" si="64"/>
        <v>0</v>
      </c>
      <c r="M278" s="80">
        <f t="shared" ca="1" si="56"/>
        <v>1.4432330492728148E-2</v>
      </c>
      <c r="N278" s="80">
        <f t="shared" ca="1" si="65"/>
        <v>0</v>
      </c>
      <c r="O278" s="45">
        <f t="shared" ca="1" si="66"/>
        <v>0</v>
      </c>
      <c r="P278" s="80">
        <f t="shared" ca="1" si="67"/>
        <v>0</v>
      </c>
      <c r="Q278" s="80">
        <f t="shared" ca="1" si="68"/>
        <v>0</v>
      </c>
      <c r="R278" s="58">
        <f t="shared" ca="1" si="57"/>
        <v>-1.4432330492728148E-2</v>
      </c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</row>
    <row r="279" spans="1:35">
      <c r="A279" s="87"/>
      <c r="B279" s="87"/>
      <c r="C279" s="87"/>
      <c r="D279" s="88">
        <f t="shared" si="58"/>
        <v>0</v>
      </c>
      <c r="E279" s="88">
        <f t="shared" si="58"/>
        <v>0</v>
      </c>
      <c r="F279" s="80">
        <f t="shared" si="59"/>
        <v>0</v>
      </c>
      <c r="G279" s="80">
        <f t="shared" si="59"/>
        <v>0</v>
      </c>
      <c r="H279" s="80">
        <f t="shared" si="60"/>
        <v>0</v>
      </c>
      <c r="I279" s="80">
        <f t="shared" si="61"/>
        <v>0</v>
      </c>
      <c r="J279" s="80">
        <f t="shared" si="62"/>
        <v>0</v>
      </c>
      <c r="K279" s="80">
        <f t="shared" si="63"/>
        <v>0</v>
      </c>
      <c r="L279" s="80">
        <f t="shared" si="64"/>
        <v>0</v>
      </c>
      <c r="M279" s="80">
        <f t="shared" ca="1" si="56"/>
        <v>1.4432330492728148E-2</v>
      </c>
      <c r="N279" s="80">
        <f t="shared" ca="1" si="65"/>
        <v>0</v>
      </c>
      <c r="O279" s="45">
        <f t="shared" ca="1" si="66"/>
        <v>0</v>
      </c>
      <c r="P279" s="80">
        <f t="shared" ca="1" si="67"/>
        <v>0</v>
      </c>
      <c r="Q279" s="80">
        <f t="shared" ca="1" si="68"/>
        <v>0</v>
      </c>
      <c r="R279" s="58">
        <f t="shared" ca="1" si="57"/>
        <v>-1.4432330492728148E-2</v>
      </c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</row>
    <row r="280" spans="1:35">
      <c r="A280" s="87"/>
      <c r="B280" s="87"/>
      <c r="C280" s="87"/>
      <c r="D280" s="88">
        <f t="shared" si="58"/>
        <v>0</v>
      </c>
      <c r="E280" s="88">
        <f t="shared" si="58"/>
        <v>0</v>
      </c>
      <c r="F280" s="80">
        <f t="shared" si="59"/>
        <v>0</v>
      </c>
      <c r="G280" s="80">
        <f t="shared" si="59"/>
        <v>0</v>
      </c>
      <c r="H280" s="80">
        <f t="shared" si="60"/>
        <v>0</v>
      </c>
      <c r="I280" s="80">
        <f t="shared" si="61"/>
        <v>0</v>
      </c>
      <c r="J280" s="80">
        <f t="shared" si="62"/>
        <v>0</v>
      </c>
      <c r="K280" s="80">
        <f t="shared" si="63"/>
        <v>0</v>
      </c>
      <c r="L280" s="80">
        <f t="shared" si="64"/>
        <v>0</v>
      </c>
      <c r="M280" s="80">
        <f t="shared" ca="1" si="56"/>
        <v>1.4432330492728148E-2</v>
      </c>
      <c r="N280" s="80">
        <f t="shared" ca="1" si="65"/>
        <v>0</v>
      </c>
      <c r="O280" s="45">
        <f t="shared" ca="1" si="66"/>
        <v>0</v>
      </c>
      <c r="P280" s="80">
        <f t="shared" ca="1" si="67"/>
        <v>0</v>
      </c>
      <c r="Q280" s="80">
        <f t="shared" ca="1" si="68"/>
        <v>0</v>
      </c>
      <c r="R280" s="58">
        <f t="shared" ca="1" si="57"/>
        <v>-1.4432330492728148E-2</v>
      </c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</row>
    <row r="281" spans="1:35">
      <c r="A281" s="87"/>
      <c r="B281" s="87"/>
      <c r="C281" s="87"/>
      <c r="D281" s="88">
        <f t="shared" si="58"/>
        <v>0</v>
      </c>
      <c r="E281" s="88">
        <f t="shared" si="58"/>
        <v>0</v>
      </c>
      <c r="F281" s="80">
        <f t="shared" si="59"/>
        <v>0</v>
      </c>
      <c r="G281" s="80">
        <f t="shared" si="59"/>
        <v>0</v>
      </c>
      <c r="H281" s="80">
        <f t="shared" si="60"/>
        <v>0</v>
      </c>
      <c r="I281" s="80">
        <f t="shared" si="61"/>
        <v>0</v>
      </c>
      <c r="J281" s="80">
        <f t="shared" si="62"/>
        <v>0</v>
      </c>
      <c r="K281" s="80">
        <f t="shared" si="63"/>
        <v>0</v>
      </c>
      <c r="L281" s="80">
        <f t="shared" si="64"/>
        <v>0</v>
      </c>
      <c r="M281" s="80">
        <f t="shared" ca="1" si="56"/>
        <v>1.4432330492728148E-2</v>
      </c>
      <c r="N281" s="80">
        <f t="shared" ca="1" si="65"/>
        <v>0</v>
      </c>
      <c r="O281" s="45">
        <f t="shared" ca="1" si="66"/>
        <v>0</v>
      </c>
      <c r="P281" s="80">
        <f t="shared" ca="1" si="67"/>
        <v>0</v>
      </c>
      <c r="Q281" s="80">
        <f t="shared" ca="1" si="68"/>
        <v>0</v>
      </c>
      <c r="R281" s="58">
        <f t="shared" ca="1" si="57"/>
        <v>-1.4432330492728148E-2</v>
      </c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</row>
    <row r="282" spans="1:35">
      <c r="A282" s="87"/>
      <c r="B282" s="87"/>
      <c r="C282" s="87"/>
      <c r="D282" s="88">
        <f t="shared" si="58"/>
        <v>0</v>
      </c>
      <c r="E282" s="88">
        <f t="shared" si="58"/>
        <v>0</v>
      </c>
      <c r="F282" s="80">
        <f t="shared" si="59"/>
        <v>0</v>
      </c>
      <c r="G282" s="80">
        <f t="shared" si="59"/>
        <v>0</v>
      </c>
      <c r="H282" s="80">
        <f t="shared" si="60"/>
        <v>0</v>
      </c>
      <c r="I282" s="80">
        <f t="shared" si="61"/>
        <v>0</v>
      </c>
      <c r="J282" s="80">
        <f t="shared" si="62"/>
        <v>0</v>
      </c>
      <c r="K282" s="80">
        <f t="shared" si="63"/>
        <v>0</v>
      </c>
      <c r="L282" s="80">
        <f t="shared" si="64"/>
        <v>0</v>
      </c>
      <c r="M282" s="80">
        <f t="shared" ca="1" si="56"/>
        <v>1.4432330492728148E-2</v>
      </c>
      <c r="N282" s="80">
        <f t="shared" ca="1" si="65"/>
        <v>0</v>
      </c>
      <c r="O282" s="45">
        <f t="shared" ca="1" si="66"/>
        <v>0</v>
      </c>
      <c r="P282" s="80">
        <f t="shared" ca="1" si="67"/>
        <v>0</v>
      </c>
      <c r="Q282" s="80">
        <f t="shared" ca="1" si="68"/>
        <v>0</v>
      </c>
      <c r="R282" s="58">
        <f t="shared" ca="1" si="57"/>
        <v>-1.4432330492728148E-2</v>
      </c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</row>
    <row r="283" spans="1:35">
      <c r="A283" s="87"/>
      <c r="B283" s="87"/>
      <c r="C283" s="87"/>
      <c r="D283" s="88">
        <f t="shared" si="58"/>
        <v>0</v>
      </c>
      <c r="E283" s="88">
        <f t="shared" si="58"/>
        <v>0</v>
      </c>
      <c r="F283" s="80">
        <f t="shared" si="59"/>
        <v>0</v>
      </c>
      <c r="G283" s="80">
        <f t="shared" si="59"/>
        <v>0</v>
      </c>
      <c r="H283" s="80">
        <f t="shared" si="60"/>
        <v>0</v>
      </c>
      <c r="I283" s="80">
        <f t="shared" si="61"/>
        <v>0</v>
      </c>
      <c r="J283" s="80">
        <f t="shared" si="62"/>
        <v>0</v>
      </c>
      <c r="K283" s="80">
        <f t="shared" si="63"/>
        <v>0</v>
      </c>
      <c r="L283" s="80">
        <f t="shared" si="64"/>
        <v>0</v>
      </c>
      <c r="M283" s="80">
        <f t="shared" ca="1" si="56"/>
        <v>1.4432330492728148E-2</v>
      </c>
      <c r="N283" s="80">
        <f t="shared" ca="1" si="65"/>
        <v>0</v>
      </c>
      <c r="O283" s="45">
        <f t="shared" ca="1" si="66"/>
        <v>0</v>
      </c>
      <c r="P283" s="80">
        <f t="shared" ca="1" si="67"/>
        <v>0</v>
      </c>
      <c r="Q283" s="80">
        <f t="shared" ca="1" si="68"/>
        <v>0</v>
      </c>
      <c r="R283" s="58">
        <f t="shared" ca="1" si="57"/>
        <v>-1.4432330492728148E-2</v>
      </c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</row>
    <row r="284" spans="1:35">
      <c r="A284" s="87"/>
      <c r="B284" s="87"/>
      <c r="C284" s="87"/>
      <c r="D284" s="88">
        <f t="shared" si="58"/>
        <v>0</v>
      </c>
      <c r="E284" s="88">
        <f t="shared" si="58"/>
        <v>0</v>
      </c>
      <c r="F284" s="80">
        <f t="shared" si="59"/>
        <v>0</v>
      </c>
      <c r="G284" s="80">
        <f t="shared" si="59"/>
        <v>0</v>
      </c>
      <c r="H284" s="80">
        <f t="shared" si="60"/>
        <v>0</v>
      </c>
      <c r="I284" s="80">
        <f t="shared" si="61"/>
        <v>0</v>
      </c>
      <c r="J284" s="80">
        <f t="shared" si="62"/>
        <v>0</v>
      </c>
      <c r="K284" s="80">
        <f t="shared" si="63"/>
        <v>0</v>
      </c>
      <c r="L284" s="80">
        <f t="shared" si="64"/>
        <v>0</v>
      </c>
      <c r="M284" s="80">
        <f t="shared" ca="1" si="56"/>
        <v>1.4432330492728148E-2</v>
      </c>
      <c r="N284" s="80">
        <f t="shared" ca="1" si="65"/>
        <v>0</v>
      </c>
      <c r="O284" s="45">
        <f t="shared" ca="1" si="66"/>
        <v>0</v>
      </c>
      <c r="P284" s="80">
        <f t="shared" ca="1" si="67"/>
        <v>0</v>
      </c>
      <c r="Q284" s="80">
        <f t="shared" ca="1" si="68"/>
        <v>0</v>
      </c>
      <c r="R284" s="58">
        <f t="shared" ca="1" si="57"/>
        <v>-1.4432330492728148E-2</v>
      </c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</row>
    <row r="285" spans="1:35">
      <c r="A285" s="87"/>
      <c r="B285" s="87"/>
      <c r="C285" s="87"/>
      <c r="D285" s="88">
        <f t="shared" si="58"/>
        <v>0</v>
      </c>
      <c r="E285" s="88">
        <f t="shared" si="58"/>
        <v>0</v>
      </c>
      <c r="F285" s="80">
        <f t="shared" si="59"/>
        <v>0</v>
      </c>
      <c r="G285" s="80">
        <f t="shared" si="59"/>
        <v>0</v>
      </c>
      <c r="H285" s="80">
        <f t="shared" si="60"/>
        <v>0</v>
      </c>
      <c r="I285" s="80">
        <f t="shared" si="61"/>
        <v>0</v>
      </c>
      <c r="J285" s="80">
        <f t="shared" si="62"/>
        <v>0</v>
      </c>
      <c r="K285" s="80">
        <f t="shared" si="63"/>
        <v>0</v>
      </c>
      <c r="L285" s="80">
        <f t="shared" si="64"/>
        <v>0</v>
      </c>
      <c r="M285" s="80">
        <f t="shared" ca="1" si="56"/>
        <v>1.4432330492728148E-2</v>
      </c>
      <c r="N285" s="80">
        <f t="shared" ca="1" si="65"/>
        <v>0</v>
      </c>
      <c r="O285" s="45">
        <f t="shared" ca="1" si="66"/>
        <v>0</v>
      </c>
      <c r="P285" s="80">
        <f t="shared" ca="1" si="67"/>
        <v>0</v>
      </c>
      <c r="Q285" s="80">
        <f t="shared" ca="1" si="68"/>
        <v>0</v>
      </c>
      <c r="R285" s="58">
        <f t="shared" ca="1" si="57"/>
        <v>-1.4432330492728148E-2</v>
      </c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</row>
    <row r="286" spans="1:35">
      <c r="A286" s="87"/>
      <c r="B286" s="87"/>
      <c r="C286" s="87"/>
      <c r="D286" s="88">
        <f t="shared" si="58"/>
        <v>0</v>
      </c>
      <c r="E286" s="88">
        <f t="shared" si="58"/>
        <v>0</v>
      </c>
      <c r="F286" s="80">
        <f t="shared" si="59"/>
        <v>0</v>
      </c>
      <c r="G286" s="80">
        <f t="shared" si="59"/>
        <v>0</v>
      </c>
      <c r="H286" s="80">
        <f t="shared" si="60"/>
        <v>0</v>
      </c>
      <c r="I286" s="80">
        <f t="shared" si="61"/>
        <v>0</v>
      </c>
      <c r="J286" s="80">
        <f t="shared" si="62"/>
        <v>0</v>
      </c>
      <c r="K286" s="80">
        <f t="shared" si="63"/>
        <v>0</v>
      </c>
      <c r="L286" s="80">
        <f t="shared" si="64"/>
        <v>0</v>
      </c>
      <c r="M286" s="80">
        <f t="shared" ca="1" si="56"/>
        <v>1.4432330492728148E-2</v>
      </c>
      <c r="N286" s="80">
        <f t="shared" ca="1" si="65"/>
        <v>0</v>
      </c>
      <c r="O286" s="45">
        <f t="shared" ca="1" si="66"/>
        <v>0</v>
      </c>
      <c r="P286" s="80">
        <f t="shared" ca="1" si="67"/>
        <v>0</v>
      </c>
      <c r="Q286" s="80">
        <f t="shared" ca="1" si="68"/>
        <v>0</v>
      </c>
      <c r="R286" s="58">
        <f t="shared" ca="1" si="57"/>
        <v>-1.4432330492728148E-2</v>
      </c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</row>
    <row r="287" spans="1:35">
      <c r="A287" s="87"/>
      <c r="B287" s="87"/>
      <c r="C287" s="87"/>
      <c r="D287" s="88">
        <f t="shared" si="58"/>
        <v>0</v>
      </c>
      <c r="E287" s="88">
        <f t="shared" si="58"/>
        <v>0</v>
      </c>
      <c r="F287" s="80">
        <f t="shared" si="59"/>
        <v>0</v>
      </c>
      <c r="G287" s="80">
        <f t="shared" si="59"/>
        <v>0</v>
      </c>
      <c r="H287" s="80">
        <f t="shared" si="60"/>
        <v>0</v>
      </c>
      <c r="I287" s="80">
        <f t="shared" si="61"/>
        <v>0</v>
      </c>
      <c r="J287" s="80">
        <f t="shared" si="62"/>
        <v>0</v>
      </c>
      <c r="K287" s="80">
        <f t="shared" si="63"/>
        <v>0</v>
      </c>
      <c r="L287" s="80">
        <f t="shared" si="64"/>
        <v>0</v>
      </c>
      <c r="M287" s="80">
        <f t="shared" ca="1" si="56"/>
        <v>1.4432330492728148E-2</v>
      </c>
      <c r="N287" s="80">
        <f t="shared" ca="1" si="65"/>
        <v>0</v>
      </c>
      <c r="O287" s="45">
        <f t="shared" ca="1" si="66"/>
        <v>0</v>
      </c>
      <c r="P287" s="80">
        <f t="shared" ca="1" si="67"/>
        <v>0</v>
      </c>
      <c r="Q287" s="80">
        <f t="shared" ca="1" si="68"/>
        <v>0</v>
      </c>
      <c r="R287" s="58">
        <f t="shared" ca="1" si="57"/>
        <v>-1.4432330492728148E-2</v>
      </c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</row>
    <row r="288" spans="1:35">
      <c r="A288" s="87"/>
      <c r="B288" s="87"/>
      <c r="C288" s="87"/>
      <c r="D288" s="88">
        <f t="shared" si="58"/>
        <v>0</v>
      </c>
      <c r="E288" s="88">
        <f t="shared" si="58"/>
        <v>0</v>
      </c>
      <c r="F288" s="80">
        <f t="shared" si="59"/>
        <v>0</v>
      </c>
      <c r="G288" s="80">
        <f t="shared" si="59"/>
        <v>0</v>
      </c>
      <c r="H288" s="80">
        <f t="shared" si="60"/>
        <v>0</v>
      </c>
      <c r="I288" s="80">
        <f t="shared" si="61"/>
        <v>0</v>
      </c>
      <c r="J288" s="80">
        <f t="shared" si="62"/>
        <v>0</v>
      </c>
      <c r="K288" s="80">
        <f t="shared" si="63"/>
        <v>0</v>
      </c>
      <c r="L288" s="80">
        <f t="shared" si="64"/>
        <v>0</v>
      </c>
      <c r="M288" s="80">
        <f t="shared" ca="1" si="56"/>
        <v>1.4432330492728148E-2</v>
      </c>
      <c r="N288" s="80">
        <f t="shared" ca="1" si="65"/>
        <v>0</v>
      </c>
      <c r="O288" s="45">
        <f t="shared" ca="1" si="66"/>
        <v>0</v>
      </c>
      <c r="P288" s="80">
        <f t="shared" ca="1" si="67"/>
        <v>0</v>
      </c>
      <c r="Q288" s="80">
        <f t="shared" ca="1" si="68"/>
        <v>0</v>
      </c>
      <c r="R288" s="58">
        <f t="shared" ca="1" si="57"/>
        <v>-1.4432330492728148E-2</v>
      </c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</row>
    <row r="289" spans="1:35">
      <c r="A289" s="87"/>
      <c r="B289" s="87"/>
      <c r="C289" s="87"/>
      <c r="D289" s="88">
        <f t="shared" si="58"/>
        <v>0</v>
      </c>
      <c r="E289" s="88">
        <f t="shared" si="58"/>
        <v>0</v>
      </c>
      <c r="F289" s="80">
        <f t="shared" si="59"/>
        <v>0</v>
      </c>
      <c r="G289" s="80">
        <f t="shared" si="59"/>
        <v>0</v>
      </c>
      <c r="H289" s="80">
        <f t="shared" si="60"/>
        <v>0</v>
      </c>
      <c r="I289" s="80">
        <f t="shared" si="61"/>
        <v>0</v>
      </c>
      <c r="J289" s="80">
        <f t="shared" si="62"/>
        <v>0</v>
      </c>
      <c r="K289" s="80">
        <f t="shared" si="63"/>
        <v>0</v>
      </c>
      <c r="L289" s="80">
        <f t="shared" si="64"/>
        <v>0</v>
      </c>
      <c r="M289" s="80">
        <f t="shared" ca="1" si="56"/>
        <v>1.4432330492728148E-2</v>
      </c>
      <c r="N289" s="80">
        <f t="shared" ca="1" si="65"/>
        <v>0</v>
      </c>
      <c r="O289" s="45">
        <f t="shared" ca="1" si="66"/>
        <v>0</v>
      </c>
      <c r="P289" s="80">
        <f t="shared" ca="1" si="67"/>
        <v>0</v>
      </c>
      <c r="Q289" s="80">
        <f t="shared" ca="1" si="68"/>
        <v>0</v>
      </c>
      <c r="R289" s="58">
        <f t="shared" ca="1" si="57"/>
        <v>-1.4432330492728148E-2</v>
      </c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</row>
    <row r="290" spans="1:35">
      <c r="A290" s="87"/>
      <c r="B290" s="87"/>
      <c r="C290" s="87"/>
      <c r="D290" s="88">
        <f t="shared" si="58"/>
        <v>0</v>
      </c>
      <c r="E290" s="88">
        <f t="shared" si="58"/>
        <v>0</v>
      </c>
      <c r="F290" s="80">
        <f t="shared" si="59"/>
        <v>0</v>
      </c>
      <c r="G290" s="80">
        <f t="shared" si="59"/>
        <v>0</v>
      </c>
      <c r="H290" s="80">
        <f t="shared" si="60"/>
        <v>0</v>
      </c>
      <c r="I290" s="80">
        <f t="shared" si="61"/>
        <v>0</v>
      </c>
      <c r="J290" s="80">
        <f t="shared" si="62"/>
        <v>0</v>
      </c>
      <c r="K290" s="80">
        <f t="shared" si="63"/>
        <v>0</v>
      </c>
      <c r="L290" s="80">
        <f t="shared" si="64"/>
        <v>0</v>
      </c>
      <c r="M290" s="80">
        <f t="shared" ca="1" si="56"/>
        <v>1.4432330492728148E-2</v>
      </c>
      <c r="N290" s="80">
        <f t="shared" ca="1" si="65"/>
        <v>0</v>
      </c>
      <c r="O290" s="45">
        <f t="shared" ca="1" si="66"/>
        <v>0</v>
      </c>
      <c r="P290" s="80">
        <f t="shared" ca="1" si="67"/>
        <v>0</v>
      </c>
      <c r="Q290" s="80">
        <f t="shared" ca="1" si="68"/>
        <v>0</v>
      </c>
      <c r="R290" s="58">
        <f t="shared" ca="1" si="57"/>
        <v>-1.4432330492728148E-2</v>
      </c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</row>
    <row r="291" spans="1:35">
      <c r="A291" s="87"/>
      <c r="B291" s="87"/>
      <c r="C291" s="87"/>
      <c r="D291" s="88">
        <f t="shared" si="58"/>
        <v>0</v>
      </c>
      <c r="E291" s="88">
        <f t="shared" si="58"/>
        <v>0</v>
      </c>
      <c r="F291" s="80">
        <f t="shared" si="59"/>
        <v>0</v>
      </c>
      <c r="G291" s="80">
        <f t="shared" si="59"/>
        <v>0</v>
      </c>
      <c r="H291" s="80">
        <f t="shared" si="60"/>
        <v>0</v>
      </c>
      <c r="I291" s="80">
        <f t="shared" si="61"/>
        <v>0</v>
      </c>
      <c r="J291" s="80">
        <f t="shared" si="62"/>
        <v>0</v>
      </c>
      <c r="K291" s="80">
        <f t="shared" si="63"/>
        <v>0</v>
      </c>
      <c r="L291" s="80">
        <f t="shared" si="64"/>
        <v>0</v>
      </c>
      <c r="M291" s="80">
        <f t="shared" ca="1" si="56"/>
        <v>1.4432330492728148E-2</v>
      </c>
      <c r="N291" s="80">
        <f t="shared" ca="1" si="65"/>
        <v>0</v>
      </c>
      <c r="O291" s="45">
        <f t="shared" ca="1" si="66"/>
        <v>0</v>
      </c>
      <c r="P291" s="80">
        <f t="shared" ca="1" si="67"/>
        <v>0</v>
      </c>
      <c r="Q291" s="80">
        <f t="shared" ca="1" si="68"/>
        <v>0</v>
      </c>
      <c r="R291" s="58">
        <f t="shared" ca="1" si="57"/>
        <v>-1.4432330492728148E-2</v>
      </c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</row>
    <row r="292" spans="1:35">
      <c r="A292" s="87"/>
      <c r="B292" s="87"/>
      <c r="C292" s="87"/>
      <c r="D292" s="88">
        <f t="shared" si="58"/>
        <v>0</v>
      </c>
      <c r="E292" s="88">
        <f t="shared" si="58"/>
        <v>0</v>
      </c>
      <c r="F292" s="80">
        <f t="shared" si="59"/>
        <v>0</v>
      </c>
      <c r="G292" s="80">
        <f t="shared" si="59"/>
        <v>0</v>
      </c>
      <c r="H292" s="80">
        <f t="shared" si="60"/>
        <v>0</v>
      </c>
      <c r="I292" s="80">
        <f t="shared" si="61"/>
        <v>0</v>
      </c>
      <c r="J292" s="80">
        <f t="shared" si="62"/>
        <v>0</v>
      </c>
      <c r="K292" s="80">
        <f t="shared" si="63"/>
        <v>0</v>
      </c>
      <c r="L292" s="80">
        <f t="shared" si="64"/>
        <v>0</v>
      </c>
      <c r="M292" s="80">
        <f t="shared" ca="1" si="56"/>
        <v>1.4432330492728148E-2</v>
      </c>
      <c r="N292" s="80">
        <f t="shared" ca="1" si="65"/>
        <v>0</v>
      </c>
      <c r="O292" s="45">
        <f t="shared" ca="1" si="66"/>
        <v>0</v>
      </c>
      <c r="P292" s="80">
        <f t="shared" ca="1" si="67"/>
        <v>0</v>
      </c>
      <c r="Q292" s="80">
        <f t="shared" ca="1" si="68"/>
        <v>0</v>
      </c>
      <c r="R292" s="58">
        <f t="shared" ca="1" si="57"/>
        <v>-1.4432330492728148E-2</v>
      </c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</row>
    <row r="293" spans="1:35">
      <c r="A293" s="87"/>
      <c r="B293" s="87"/>
      <c r="C293" s="87"/>
      <c r="D293" s="88">
        <f t="shared" si="58"/>
        <v>0</v>
      </c>
      <c r="E293" s="88">
        <f t="shared" si="58"/>
        <v>0</v>
      </c>
      <c r="F293" s="80">
        <f t="shared" si="59"/>
        <v>0</v>
      </c>
      <c r="G293" s="80">
        <f t="shared" si="59"/>
        <v>0</v>
      </c>
      <c r="H293" s="80">
        <f t="shared" si="60"/>
        <v>0</v>
      </c>
      <c r="I293" s="80">
        <f t="shared" si="61"/>
        <v>0</v>
      </c>
      <c r="J293" s="80">
        <f t="shared" si="62"/>
        <v>0</v>
      </c>
      <c r="K293" s="80">
        <f t="shared" si="63"/>
        <v>0</v>
      </c>
      <c r="L293" s="80">
        <f t="shared" si="64"/>
        <v>0</v>
      </c>
      <c r="M293" s="80">
        <f t="shared" ca="1" si="56"/>
        <v>1.4432330492728148E-2</v>
      </c>
      <c r="N293" s="80">
        <f t="shared" ca="1" si="65"/>
        <v>0</v>
      </c>
      <c r="O293" s="45">
        <f t="shared" ca="1" si="66"/>
        <v>0</v>
      </c>
      <c r="P293" s="80">
        <f t="shared" ca="1" si="67"/>
        <v>0</v>
      </c>
      <c r="Q293" s="80">
        <f t="shared" ca="1" si="68"/>
        <v>0</v>
      </c>
      <c r="R293" s="58">
        <f t="shared" ca="1" si="57"/>
        <v>-1.4432330492728148E-2</v>
      </c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</row>
    <row r="294" spans="1:35">
      <c r="A294" s="87"/>
      <c r="B294" s="87"/>
      <c r="C294" s="87"/>
      <c r="D294" s="88">
        <f t="shared" si="58"/>
        <v>0</v>
      </c>
      <c r="E294" s="88">
        <f t="shared" si="58"/>
        <v>0</v>
      </c>
      <c r="F294" s="80">
        <f t="shared" si="59"/>
        <v>0</v>
      </c>
      <c r="G294" s="80">
        <f t="shared" si="59"/>
        <v>0</v>
      </c>
      <c r="H294" s="80">
        <f t="shared" si="60"/>
        <v>0</v>
      </c>
      <c r="I294" s="80">
        <f t="shared" si="61"/>
        <v>0</v>
      </c>
      <c r="J294" s="80">
        <f t="shared" si="62"/>
        <v>0</v>
      </c>
      <c r="K294" s="80">
        <f t="shared" si="63"/>
        <v>0</v>
      </c>
      <c r="L294" s="80">
        <f t="shared" si="64"/>
        <v>0</v>
      </c>
      <c r="M294" s="80">
        <f t="shared" ca="1" si="56"/>
        <v>1.4432330492728148E-2</v>
      </c>
      <c r="N294" s="80">
        <f t="shared" ca="1" si="65"/>
        <v>0</v>
      </c>
      <c r="O294" s="45">
        <f t="shared" ca="1" si="66"/>
        <v>0</v>
      </c>
      <c r="P294" s="80">
        <f t="shared" ca="1" si="67"/>
        <v>0</v>
      </c>
      <c r="Q294" s="80">
        <f t="shared" ca="1" si="68"/>
        <v>0</v>
      </c>
      <c r="R294" s="58">
        <f t="shared" ca="1" si="57"/>
        <v>-1.4432330492728148E-2</v>
      </c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</row>
    <row r="295" spans="1:35">
      <c r="A295" s="87"/>
      <c r="B295" s="87"/>
      <c r="C295" s="87"/>
      <c r="D295" s="88">
        <f t="shared" si="58"/>
        <v>0</v>
      </c>
      <c r="E295" s="88">
        <f t="shared" si="58"/>
        <v>0</v>
      </c>
      <c r="F295" s="80">
        <f t="shared" si="59"/>
        <v>0</v>
      </c>
      <c r="G295" s="80">
        <f t="shared" si="59"/>
        <v>0</v>
      </c>
      <c r="H295" s="80">
        <f t="shared" si="60"/>
        <v>0</v>
      </c>
      <c r="I295" s="80">
        <f t="shared" si="61"/>
        <v>0</v>
      </c>
      <c r="J295" s="80">
        <f t="shared" si="62"/>
        <v>0</v>
      </c>
      <c r="K295" s="80">
        <f t="shared" si="63"/>
        <v>0</v>
      </c>
      <c r="L295" s="80">
        <f t="shared" si="64"/>
        <v>0</v>
      </c>
      <c r="M295" s="80">
        <f t="shared" ca="1" si="56"/>
        <v>1.4432330492728148E-2</v>
      </c>
      <c r="N295" s="80">
        <f t="shared" ca="1" si="65"/>
        <v>0</v>
      </c>
      <c r="O295" s="45">
        <f t="shared" ca="1" si="66"/>
        <v>0</v>
      </c>
      <c r="P295" s="80">
        <f t="shared" ca="1" si="67"/>
        <v>0</v>
      </c>
      <c r="Q295" s="80">
        <f t="shared" ca="1" si="68"/>
        <v>0</v>
      </c>
      <c r="R295" s="58">
        <f t="shared" ca="1" si="57"/>
        <v>-1.4432330492728148E-2</v>
      </c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</row>
    <row r="296" spans="1:35">
      <c r="A296" s="87"/>
      <c r="B296" s="87"/>
      <c r="C296" s="87"/>
      <c r="D296" s="88">
        <f t="shared" si="58"/>
        <v>0</v>
      </c>
      <c r="E296" s="88">
        <f t="shared" si="58"/>
        <v>0</v>
      </c>
      <c r="F296" s="80">
        <f t="shared" si="59"/>
        <v>0</v>
      </c>
      <c r="G296" s="80">
        <f t="shared" si="59"/>
        <v>0</v>
      </c>
      <c r="H296" s="80">
        <f t="shared" si="60"/>
        <v>0</v>
      </c>
      <c r="I296" s="80">
        <f t="shared" si="61"/>
        <v>0</v>
      </c>
      <c r="J296" s="80">
        <f t="shared" si="62"/>
        <v>0</v>
      </c>
      <c r="K296" s="80">
        <f t="shared" si="63"/>
        <v>0</v>
      </c>
      <c r="L296" s="80">
        <f t="shared" si="64"/>
        <v>0</v>
      </c>
      <c r="M296" s="80">
        <f t="shared" ca="1" si="56"/>
        <v>1.4432330492728148E-2</v>
      </c>
      <c r="N296" s="80">
        <f t="shared" ca="1" si="65"/>
        <v>0</v>
      </c>
      <c r="O296" s="45">
        <f t="shared" ca="1" si="66"/>
        <v>0</v>
      </c>
      <c r="P296" s="80">
        <f t="shared" ca="1" si="67"/>
        <v>0</v>
      </c>
      <c r="Q296" s="80">
        <f t="shared" ca="1" si="68"/>
        <v>0</v>
      </c>
      <c r="R296" s="58">
        <f t="shared" ca="1" si="57"/>
        <v>-1.4432330492728148E-2</v>
      </c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</row>
    <row r="297" spans="1:35">
      <c r="A297" s="87"/>
      <c r="B297" s="87"/>
      <c r="C297" s="87"/>
      <c r="D297" s="88">
        <f t="shared" si="58"/>
        <v>0</v>
      </c>
      <c r="E297" s="88">
        <f t="shared" si="58"/>
        <v>0</v>
      </c>
      <c r="F297" s="80">
        <f t="shared" si="59"/>
        <v>0</v>
      </c>
      <c r="G297" s="80">
        <f t="shared" si="59"/>
        <v>0</v>
      </c>
      <c r="H297" s="80">
        <f t="shared" si="60"/>
        <v>0</v>
      </c>
      <c r="I297" s="80">
        <f t="shared" si="61"/>
        <v>0</v>
      </c>
      <c r="J297" s="80">
        <f t="shared" si="62"/>
        <v>0</v>
      </c>
      <c r="K297" s="80">
        <f t="shared" si="63"/>
        <v>0</v>
      </c>
      <c r="L297" s="80">
        <f t="shared" si="64"/>
        <v>0</v>
      </c>
      <c r="M297" s="80">
        <f t="shared" ca="1" si="56"/>
        <v>1.4432330492728148E-2</v>
      </c>
      <c r="N297" s="80">
        <f t="shared" ca="1" si="65"/>
        <v>0</v>
      </c>
      <c r="O297" s="45">
        <f t="shared" ca="1" si="66"/>
        <v>0</v>
      </c>
      <c r="P297" s="80">
        <f t="shared" ca="1" si="67"/>
        <v>0</v>
      </c>
      <c r="Q297" s="80">
        <f t="shared" ca="1" si="68"/>
        <v>0</v>
      </c>
      <c r="R297" s="58">
        <f t="shared" ca="1" si="57"/>
        <v>-1.4432330492728148E-2</v>
      </c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</row>
    <row r="298" spans="1:35">
      <c r="A298" s="87"/>
      <c r="B298" s="87"/>
      <c r="C298" s="87"/>
      <c r="D298" s="88">
        <f t="shared" si="58"/>
        <v>0</v>
      </c>
      <c r="E298" s="88">
        <f t="shared" si="58"/>
        <v>0</v>
      </c>
      <c r="F298" s="80">
        <f t="shared" si="59"/>
        <v>0</v>
      </c>
      <c r="G298" s="80">
        <f t="shared" si="59"/>
        <v>0</v>
      </c>
      <c r="H298" s="80">
        <f t="shared" si="60"/>
        <v>0</v>
      </c>
      <c r="I298" s="80">
        <f t="shared" si="61"/>
        <v>0</v>
      </c>
      <c r="J298" s="80">
        <f t="shared" si="62"/>
        <v>0</v>
      </c>
      <c r="K298" s="80">
        <f t="shared" si="63"/>
        <v>0</v>
      </c>
      <c r="L298" s="80">
        <f t="shared" si="64"/>
        <v>0</v>
      </c>
      <c r="M298" s="80">
        <f t="shared" ca="1" si="56"/>
        <v>1.4432330492728148E-2</v>
      </c>
      <c r="N298" s="80">
        <f t="shared" ca="1" si="65"/>
        <v>0</v>
      </c>
      <c r="O298" s="45">
        <f t="shared" ca="1" si="66"/>
        <v>0</v>
      </c>
      <c r="P298" s="80">
        <f t="shared" ca="1" si="67"/>
        <v>0</v>
      </c>
      <c r="Q298" s="80">
        <f t="shared" ca="1" si="68"/>
        <v>0</v>
      </c>
      <c r="R298" s="58">
        <f t="shared" ca="1" si="57"/>
        <v>-1.4432330492728148E-2</v>
      </c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</row>
    <row r="299" spans="1:35">
      <c r="A299" s="87"/>
      <c r="B299" s="87"/>
      <c r="C299" s="87"/>
      <c r="D299" s="88">
        <f t="shared" si="58"/>
        <v>0</v>
      </c>
      <c r="E299" s="88">
        <f t="shared" si="58"/>
        <v>0</v>
      </c>
      <c r="F299" s="80">
        <f t="shared" si="59"/>
        <v>0</v>
      </c>
      <c r="G299" s="80">
        <f t="shared" si="59"/>
        <v>0</v>
      </c>
      <c r="H299" s="80">
        <f t="shared" si="60"/>
        <v>0</v>
      </c>
      <c r="I299" s="80">
        <f t="shared" si="61"/>
        <v>0</v>
      </c>
      <c r="J299" s="80">
        <f t="shared" si="62"/>
        <v>0</v>
      </c>
      <c r="K299" s="80">
        <f t="shared" si="63"/>
        <v>0</v>
      </c>
      <c r="L299" s="80">
        <f t="shared" si="64"/>
        <v>0</v>
      </c>
      <c r="M299" s="80">
        <f t="shared" ca="1" si="56"/>
        <v>1.4432330492728148E-2</v>
      </c>
      <c r="N299" s="80">
        <f t="shared" ca="1" si="65"/>
        <v>0</v>
      </c>
      <c r="O299" s="45">
        <f t="shared" ca="1" si="66"/>
        <v>0</v>
      </c>
      <c r="P299" s="80">
        <f t="shared" ca="1" si="67"/>
        <v>0</v>
      </c>
      <c r="Q299" s="80">
        <f t="shared" ca="1" si="68"/>
        <v>0</v>
      </c>
      <c r="R299" s="58">
        <f t="shared" ca="1" si="57"/>
        <v>-1.4432330492728148E-2</v>
      </c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</row>
    <row r="300" spans="1:35">
      <c r="A300" s="87"/>
      <c r="B300" s="87"/>
      <c r="C300" s="87"/>
      <c r="D300" s="88">
        <f t="shared" si="58"/>
        <v>0</v>
      </c>
      <c r="E300" s="88">
        <f t="shared" si="58"/>
        <v>0</v>
      </c>
      <c r="F300" s="80">
        <f t="shared" si="59"/>
        <v>0</v>
      </c>
      <c r="G300" s="80">
        <f t="shared" si="59"/>
        <v>0</v>
      </c>
      <c r="H300" s="80">
        <f t="shared" si="60"/>
        <v>0</v>
      </c>
      <c r="I300" s="80">
        <f t="shared" si="61"/>
        <v>0</v>
      </c>
      <c r="J300" s="80">
        <f t="shared" si="62"/>
        <v>0</v>
      </c>
      <c r="K300" s="80">
        <f t="shared" si="63"/>
        <v>0</v>
      </c>
      <c r="L300" s="80">
        <f t="shared" si="64"/>
        <v>0</v>
      </c>
      <c r="M300" s="80">
        <f t="shared" ca="1" si="56"/>
        <v>1.4432330492728148E-2</v>
      </c>
      <c r="N300" s="80">
        <f t="shared" ca="1" si="65"/>
        <v>0</v>
      </c>
      <c r="O300" s="45">
        <f t="shared" ca="1" si="66"/>
        <v>0</v>
      </c>
      <c r="P300" s="80">
        <f t="shared" ca="1" si="67"/>
        <v>0</v>
      </c>
      <c r="Q300" s="80">
        <f t="shared" ca="1" si="68"/>
        <v>0</v>
      </c>
      <c r="R300" s="58">
        <f t="shared" ca="1" si="57"/>
        <v>-1.4432330492728148E-2</v>
      </c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</row>
    <row r="301" spans="1:35">
      <c r="A301" s="87"/>
      <c r="B301" s="87"/>
      <c r="C301" s="87"/>
      <c r="D301" s="88">
        <f t="shared" si="58"/>
        <v>0</v>
      </c>
      <c r="E301" s="88">
        <f t="shared" si="58"/>
        <v>0</v>
      </c>
      <c r="F301" s="80">
        <f t="shared" si="59"/>
        <v>0</v>
      </c>
      <c r="G301" s="80">
        <f t="shared" si="59"/>
        <v>0</v>
      </c>
      <c r="H301" s="80">
        <f t="shared" si="60"/>
        <v>0</v>
      </c>
      <c r="I301" s="80">
        <f t="shared" si="61"/>
        <v>0</v>
      </c>
      <c r="J301" s="80">
        <f t="shared" si="62"/>
        <v>0</v>
      </c>
      <c r="K301" s="80">
        <f t="shared" si="63"/>
        <v>0</v>
      </c>
      <c r="L301" s="80">
        <f t="shared" si="64"/>
        <v>0</v>
      </c>
      <c r="M301" s="80">
        <f t="shared" ca="1" si="56"/>
        <v>1.4432330492728148E-2</v>
      </c>
      <c r="N301" s="80">
        <f t="shared" ca="1" si="65"/>
        <v>0</v>
      </c>
      <c r="O301" s="45">
        <f t="shared" ca="1" si="66"/>
        <v>0</v>
      </c>
      <c r="P301" s="80">
        <f t="shared" ca="1" si="67"/>
        <v>0</v>
      </c>
      <c r="Q301" s="80">
        <f t="shared" ca="1" si="68"/>
        <v>0</v>
      </c>
      <c r="R301" s="58">
        <f t="shared" ca="1" si="57"/>
        <v>-1.4432330492728148E-2</v>
      </c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</row>
    <row r="302" spans="1:35">
      <c r="A302" s="87"/>
      <c r="B302" s="87"/>
      <c r="C302" s="87"/>
      <c r="D302" s="88">
        <f t="shared" si="58"/>
        <v>0</v>
      </c>
      <c r="E302" s="88">
        <f t="shared" si="58"/>
        <v>0</v>
      </c>
      <c r="F302" s="80">
        <f t="shared" si="59"/>
        <v>0</v>
      </c>
      <c r="G302" s="80">
        <f t="shared" si="59"/>
        <v>0</v>
      </c>
      <c r="H302" s="80">
        <f t="shared" si="60"/>
        <v>0</v>
      </c>
      <c r="I302" s="80">
        <f t="shared" si="61"/>
        <v>0</v>
      </c>
      <c r="J302" s="80">
        <f t="shared" si="62"/>
        <v>0</v>
      </c>
      <c r="K302" s="80">
        <f t="shared" si="63"/>
        <v>0</v>
      </c>
      <c r="L302" s="80">
        <f t="shared" si="64"/>
        <v>0</v>
      </c>
      <c r="M302" s="80">
        <f t="shared" ca="1" si="56"/>
        <v>1.4432330492728148E-2</v>
      </c>
      <c r="N302" s="80">
        <f t="shared" ca="1" si="65"/>
        <v>0</v>
      </c>
      <c r="O302" s="45">
        <f t="shared" ca="1" si="66"/>
        <v>0</v>
      </c>
      <c r="P302" s="80">
        <f t="shared" ca="1" si="67"/>
        <v>0</v>
      </c>
      <c r="Q302" s="80">
        <f t="shared" ca="1" si="68"/>
        <v>0</v>
      </c>
      <c r="R302" s="58">
        <f t="shared" ca="1" si="57"/>
        <v>-1.4432330492728148E-2</v>
      </c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</row>
    <row r="303" spans="1:35">
      <c r="A303" s="87"/>
      <c r="B303" s="87"/>
      <c r="C303" s="87"/>
      <c r="D303" s="88">
        <f t="shared" si="58"/>
        <v>0</v>
      </c>
      <c r="E303" s="88">
        <f t="shared" si="58"/>
        <v>0</v>
      </c>
      <c r="F303" s="80">
        <f t="shared" si="59"/>
        <v>0</v>
      </c>
      <c r="G303" s="80">
        <f t="shared" si="59"/>
        <v>0</v>
      </c>
      <c r="H303" s="80">
        <f t="shared" si="60"/>
        <v>0</v>
      </c>
      <c r="I303" s="80">
        <f t="shared" si="61"/>
        <v>0</v>
      </c>
      <c r="J303" s="80">
        <f t="shared" si="62"/>
        <v>0</v>
      </c>
      <c r="K303" s="80">
        <f t="shared" si="63"/>
        <v>0</v>
      </c>
      <c r="L303" s="80">
        <f t="shared" si="64"/>
        <v>0</v>
      </c>
      <c r="M303" s="80">
        <f t="shared" ca="1" si="56"/>
        <v>1.4432330492728148E-2</v>
      </c>
      <c r="N303" s="80">
        <f t="shared" ca="1" si="65"/>
        <v>0</v>
      </c>
      <c r="O303" s="45">
        <f t="shared" ca="1" si="66"/>
        <v>0</v>
      </c>
      <c r="P303" s="80">
        <f t="shared" ca="1" si="67"/>
        <v>0</v>
      </c>
      <c r="Q303" s="80">
        <f t="shared" ca="1" si="68"/>
        <v>0</v>
      </c>
      <c r="R303" s="58">
        <f t="shared" ca="1" si="57"/>
        <v>-1.4432330492728148E-2</v>
      </c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</row>
    <row r="304" spans="1:35">
      <c r="A304" s="87"/>
      <c r="B304" s="87"/>
      <c r="C304" s="87"/>
      <c r="D304" s="88">
        <f t="shared" si="58"/>
        <v>0</v>
      </c>
      <c r="E304" s="88">
        <f t="shared" si="58"/>
        <v>0</v>
      </c>
      <c r="F304" s="80">
        <f t="shared" si="59"/>
        <v>0</v>
      </c>
      <c r="G304" s="80">
        <f t="shared" si="59"/>
        <v>0</v>
      </c>
      <c r="H304" s="80">
        <f t="shared" si="60"/>
        <v>0</v>
      </c>
      <c r="I304" s="80">
        <f t="shared" si="61"/>
        <v>0</v>
      </c>
      <c r="J304" s="80">
        <f t="shared" si="62"/>
        <v>0</v>
      </c>
      <c r="K304" s="80">
        <f t="shared" si="63"/>
        <v>0</v>
      </c>
      <c r="L304" s="80">
        <f t="shared" si="64"/>
        <v>0</v>
      </c>
      <c r="M304" s="80">
        <f t="shared" ca="1" si="56"/>
        <v>1.4432330492728148E-2</v>
      </c>
      <c r="N304" s="80">
        <f t="shared" ca="1" si="65"/>
        <v>0</v>
      </c>
      <c r="O304" s="45">
        <f t="shared" ca="1" si="66"/>
        <v>0</v>
      </c>
      <c r="P304" s="80">
        <f t="shared" ca="1" si="67"/>
        <v>0</v>
      </c>
      <c r="Q304" s="80">
        <f t="shared" ca="1" si="68"/>
        <v>0</v>
      </c>
      <c r="R304" s="58">
        <f t="shared" ca="1" si="57"/>
        <v>-1.4432330492728148E-2</v>
      </c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</row>
    <row r="305" spans="1:35">
      <c r="A305" s="87"/>
      <c r="B305" s="87"/>
      <c r="C305" s="87"/>
      <c r="D305" s="88">
        <f t="shared" si="58"/>
        <v>0</v>
      </c>
      <c r="E305" s="88">
        <f t="shared" si="58"/>
        <v>0</v>
      </c>
      <c r="F305" s="80">
        <f t="shared" si="59"/>
        <v>0</v>
      </c>
      <c r="G305" s="80">
        <f t="shared" si="59"/>
        <v>0</v>
      </c>
      <c r="H305" s="80">
        <f t="shared" si="60"/>
        <v>0</v>
      </c>
      <c r="I305" s="80">
        <f t="shared" si="61"/>
        <v>0</v>
      </c>
      <c r="J305" s="80">
        <f t="shared" si="62"/>
        <v>0</v>
      </c>
      <c r="K305" s="80">
        <f t="shared" si="63"/>
        <v>0</v>
      </c>
      <c r="L305" s="80">
        <f t="shared" si="64"/>
        <v>0</v>
      </c>
      <c r="M305" s="80">
        <f t="shared" ca="1" si="56"/>
        <v>1.4432330492728148E-2</v>
      </c>
      <c r="N305" s="80">
        <f t="shared" ca="1" si="65"/>
        <v>0</v>
      </c>
      <c r="O305" s="45">
        <f t="shared" ca="1" si="66"/>
        <v>0</v>
      </c>
      <c r="P305" s="80">
        <f t="shared" ca="1" si="67"/>
        <v>0</v>
      </c>
      <c r="Q305" s="80">
        <f t="shared" ca="1" si="68"/>
        <v>0</v>
      </c>
      <c r="R305" s="58">
        <f t="shared" ca="1" si="57"/>
        <v>-1.4432330492728148E-2</v>
      </c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</row>
    <row r="306" spans="1:35">
      <c r="A306" s="87"/>
      <c r="B306" s="87"/>
      <c r="C306" s="87"/>
      <c r="D306" s="88">
        <f t="shared" si="58"/>
        <v>0</v>
      </c>
      <c r="E306" s="88">
        <f t="shared" si="58"/>
        <v>0</v>
      </c>
      <c r="F306" s="80">
        <f t="shared" si="59"/>
        <v>0</v>
      </c>
      <c r="G306" s="80">
        <f t="shared" si="59"/>
        <v>0</v>
      </c>
      <c r="H306" s="80">
        <f t="shared" si="60"/>
        <v>0</v>
      </c>
      <c r="I306" s="80">
        <f t="shared" si="61"/>
        <v>0</v>
      </c>
      <c r="J306" s="80">
        <f t="shared" si="62"/>
        <v>0</v>
      </c>
      <c r="K306" s="80">
        <f t="shared" si="63"/>
        <v>0</v>
      </c>
      <c r="L306" s="80">
        <f t="shared" si="64"/>
        <v>0</v>
      </c>
      <c r="M306" s="80">
        <f t="shared" ca="1" si="56"/>
        <v>1.4432330492728148E-2</v>
      </c>
      <c r="N306" s="80">
        <f t="shared" ca="1" si="65"/>
        <v>0</v>
      </c>
      <c r="O306" s="45">
        <f t="shared" ca="1" si="66"/>
        <v>0</v>
      </c>
      <c r="P306" s="80">
        <f t="shared" ca="1" si="67"/>
        <v>0</v>
      </c>
      <c r="Q306" s="80">
        <f t="shared" ca="1" si="68"/>
        <v>0</v>
      </c>
      <c r="R306" s="58">
        <f t="shared" ca="1" si="57"/>
        <v>-1.4432330492728148E-2</v>
      </c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</row>
    <row r="307" spans="1:35">
      <c r="A307" s="87"/>
      <c r="B307" s="87"/>
      <c r="C307" s="87"/>
      <c r="D307" s="88">
        <f t="shared" si="58"/>
        <v>0</v>
      </c>
      <c r="E307" s="88">
        <f t="shared" si="58"/>
        <v>0</v>
      </c>
      <c r="F307" s="80">
        <f t="shared" si="59"/>
        <v>0</v>
      </c>
      <c r="G307" s="80">
        <f t="shared" si="59"/>
        <v>0</v>
      </c>
      <c r="H307" s="80">
        <f t="shared" si="60"/>
        <v>0</v>
      </c>
      <c r="I307" s="80">
        <f t="shared" si="61"/>
        <v>0</v>
      </c>
      <c r="J307" s="80">
        <f t="shared" si="62"/>
        <v>0</v>
      </c>
      <c r="K307" s="80">
        <f t="shared" si="63"/>
        <v>0</v>
      </c>
      <c r="L307" s="80">
        <f t="shared" si="64"/>
        <v>0</v>
      </c>
      <c r="M307" s="80">
        <f t="shared" ca="1" si="56"/>
        <v>1.4432330492728148E-2</v>
      </c>
      <c r="N307" s="80">
        <f t="shared" ca="1" si="65"/>
        <v>0</v>
      </c>
      <c r="O307" s="45">
        <f t="shared" ca="1" si="66"/>
        <v>0</v>
      </c>
      <c r="P307" s="80">
        <f t="shared" ca="1" si="67"/>
        <v>0</v>
      </c>
      <c r="Q307" s="80">
        <f t="shared" ca="1" si="68"/>
        <v>0</v>
      </c>
      <c r="R307" s="58">
        <f t="shared" ca="1" si="57"/>
        <v>-1.4432330492728148E-2</v>
      </c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</row>
    <row r="308" spans="1:35">
      <c r="A308" s="87"/>
      <c r="B308" s="87"/>
      <c r="C308" s="87"/>
      <c r="D308" s="88">
        <f t="shared" si="58"/>
        <v>0</v>
      </c>
      <c r="E308" s="88">
        <f t="shared" si="58"/>
        <v>0</v>
      </c>
      <c r="F308" s="80">
        <f t="shared" si="59"/>
        <v>0</v>
      </c>
      <c r="G308" s="80">
        <f t="shared" si="59"/>
        <v>0</v>
      </c>
      <c r="H308" s="80">
        <f t="shared" si="60"/>
        <v>0</v>
      </c>
      <c r="I308" s="80">
        <f t="shared" si="61"/>
        <v>0</v>
      </c>
      <c r="J308" s="80">
        <f t="shared" si="62"/>
        <v>0</v>
      </c>
      <c r="K308" s="80">
        <f t="shared" si="63"/>
        <v>0</v>
      </c>
      <c r="L308" s="80">
        <f t="shared" si="64"/>
        <v>0</v>
      </c>
      <c r="M308" s="80">
        <f t="shared" ca="1" si="56"/>
        <v>1.4432330492728148E-2</v>
      </c>
      <c r="N308" s="80">
        <f t="shared" ca="1" si="65"/>
        <v>0</v>
      </c>
      <c r="O308" s="45">
        <f t="shared" ca="1" si="66"/>
        <v>0</v>
      </c>
      <c r="P308" s="80">
        <f t="shared" ca="1" si="67"/>
        <v>0</v>
      </c>
      <c r="Q308" s="80">
        <f t="shared" ca="1" si="68"/>
        <v>0</v>
      </c>
      <c r="R308" s="58">
        <f t="shared" ca="1" si="57"/>
        <v>-1.4432330492728148E-2</v>
      </c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</row>
    <row r="309" spans="1:35">
      <c r="A309" s="87"/>
      <c r="B309" s="87"/>
      <c r="C309" s="87"/>
      <c r="D309" s="88">
        <f t="shared" si="58"/>
        <v>0</v>
      </c>
      <c r="E309" s="88">
        <f t="shared" si="58"/>
        <v>0</v>
      </c>
      <c r="F309" s="80">
        <f t="shared" si="59"/>
        <v>0</v>
      </c>
      <c r="G309" s="80">
        <f t="shared" si="59"/>
        <v>0</v>
      </c>
      <c r="H309" s="80">
        <f t="shared" si="60"/>
        <v>0</v>
      </c>
      <c r="I309" s="80">
        <f t="shared" si="61"/>
        <v>0</v>
      </c>
      <c r="J309" s="80">
        <f t="shared" si="62"/>
        <v>0</v>
      </c>
      <c r="K309" s="80">
        <f t="shared" si="63"/>
        <v>0</v>
      </c>
      <c r="L309" s="80">
        <f t="shared" si="64"/>
        <v>0</v>
      </c>
      <c r="M309" s="80">
        <f t="shared" ca="1" si="56"/>
        <v>1.4432330492728148E-2</v>
      </c>
      <c r="N309" s="80">
        <f t="shared" ca="1" si="65"/>
        <v>0</v>
      </c>
      <c r="O309" s="45">
        <f t="shared" ca="1" si="66"/>
        <v>0</v>
      </c>
      <c r="P309" s="80">
        <f t="shared" ca="1" si="67"/>
        <v>0</v>
      </c>
      <c r="Q309" s="80">
        <f t="shared" ca="1" si="68"/>
        <v>0</v>
      </c>
      <c r="R309" s="58">
        <f t="shared" ca="1" si="57"/>
        <v>-1.4432330492728148E-2</v>
      </c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</row>
    <row r="310" spans="1:35">
      <c r="A310" s="87"/>
      <c r="B310" s="87"/>
      <c r="C310" s="87"/>
      <c r="D310" s="88">
        <f t="shared" si="58"/>
        <v>0</v>
      </c>
      <c r="E310" s="88">
        <f t="shared" si="58"/>
        <v>0</v>
      </c>
      <c r="F310" s="80">
        <f t="shared" si="59"/>
        <v>0</v>
      </c>
      <c r="G310" s="80">
        <f t="shared" si="59"/>
        <v>0</v>
      </c>
      <c r="H310" s="80">
        <f t="shared" si="60"/>
        <v>0</v>
      </c>
      <c r="I310" s="80">
        <f t="shared" si="61"/>
        <v>0</v>
      </c>
      <c r="J310" s="80">
        <f t="shared" si="62"/>
        <v>0</v>
      </c>
      <c r="K310" s="80">
        <f t="shared" si="63"/>
        <v>0</v>
      </c>
      <c r="L310" s="80">
        <f t="shared" si="64"/>
        <v>0</v>
      </c>
      <c r="M310" s="80">
        <f t="shared" ca="1" si="56"/>
        <v>1.4432330492728148E-2</v>
      </c>
      <c r="N310" s="80">
        <f t="shared" ca="1" si="65"/>
        <v>0</v>
      </c>
      <c r="O310" s="45">
        <f t="shared" ca="1" si="66"/>
        <v>0</v>
      </c>
      <c r="P310" s="80">
        <f t="shared" ca="1" si="67"/>
        <v>0</v>
      </c>
      <c r="Q310" s="80">
        <f t="shared" ca="1" si="68"/>
        <v>0</v>
      </c>
      <c r="R310" s="58">
        <f t="shared" ca="1" si="57"/>
        <v>-1.4432330492728148E-2</v>
      </c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</row>
    <row r="311" spans="1:35">
      <c r="A311" s="87"/>
      <c r="B311" s="87"/>
      <c r="C311" s="87"/>
      <c r="D311" s="88">
        <f t="shared" si="58"/>
        <v>0</v>
      </c>
      <c r="E311" s="88">
        <f t="shared" si="58"/>
        <v>0</v>
      </c>
      <c r="F311" s="80">
        <f t="shared" si="59"/>
        <v>0</v>
      </c>
      <c r="G311" s="80">
        <f t="shared" si="59"/>
        <v>0</v>
      </c>
      <c r="H311" s="80">
        <f t="shared" si="60"/>
        <v>0</v>
      </c>
      <c r="I311" s="80">
        <f t="shared" si="61"/>
        <v>0</v>
      </c>
      <c r="J311" s="80">
        <f t="shared" si="62"/>
        <v>0</v>
      </c>
      <c r="K311" s="80">
        <f t="shared" si="63"/>
        <v>0</v>
      </c>
      <c r="L311" s="80">
        <f t="shared" si="64"/>
        <v>0</v>
      </c>
      <c r="M311" s="80">
        <f t="shared" ca="1" si="56"/>
        <v>1.4432330492728148E-2</v>
      </c>
      <c r="N311" s="80">
        <f t="shared" ca="1" si="65"/>
        <v>0</v>
      </c>
      <c r="O311" s="45">
        <f t="shared" ca="1" si="66"/>
        <v>0</v>
      </c>
      <c r="P311" s="80">
        <f t="shared" ca="1" si="67"/>
        <v>0</v>
      </c>
      <c r="Q311" s="80">
        <f t="shared" ca="1" si="68"/>
        <v>0</v>
      </c>
      <c r="R311" s="58">
        <f t="shared" ca="1" si="57"/>
        <v>-1.4432330492728148E-2</v>
      </c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</row>
    <row r="312" spans="1:35">
      <c r="A312" s="87"/>
      <c r="B312" s="87"/>
      <c r="C312" s="87"/>
      <c r="D312" s="88">
        <f t="shared" si="58"/>
        <v>0</v>
      </c>
      <c r="E312" s="88">
        <f t="shared" si="58"/>
        <v>0</v>
      </c>
      <c r="F312" s="80">
        <f t="shared" si="59"/>
        <v>0</v>
      </c>
      <c r="G312" s="80">
        <f t="shared" si="59"/>
        <v>0</v>
      </c>
      <c r="H312" s="80">
        <f t="shared" si="60"/>
        <v>0</v>
      </c>
      <c r="I312" s="80">
        <f t="shared" si="61"/>
        <v>0</v>
      </c>
      <c r="J312" s="80">
        <f t="shared" si="62"/>
        <v>0</v>
      </c>
      <c r="K312" s="80">
        <f t="shared" si="63"/>
        <v>0</v>
      </c>
      <c r="L312" s="80">
        <f t="shared" si="64"/>
        <v>0</v>
      </c>
      <c r="M312" s="80">
        <f t="shared" ca="1" si="56"/>
        <v>1.4432330492728148E-2</v>
      </c>
      <c r="N312" s="80">
        <f t="shared" ca="1" si="65"/>
        <v>0</v>
      </c>
      <c r="O312" s="45">
        <f t="shared" ca="1" si="66"/>
        <v>0</v>
      </c>
      <c r="P312" s="80">
        <f t="shared" ca="1" si="67"/>
        <v>0</v>
      </c>
      <c r="Q312" s="80">
        <f t="shared" ca="1" si="68"/>
        <v>0</v>
      </c>
      <c r="R312" s="58">
        <f t="shared" ca="1" si="57"/>
        <v>-1.4432330492728148E-2</v>
      </c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</row>
    <row r="313" spans="1:35">
      <c r="A313" s="87"/>
      <c r="B313" s="87"/>
      <c r="C313" s="87"/>
      <c r="D313" s="88">
        <f t="shared" si="58"/>
        <v>0</v>
      </c>
      <c r="E313" s="88">
        <f t="shared" si="58"/>
        <v>0</v>
      </c>
      <c r="F313" s="80">
        <f t="shared" si="59"/>
        <v>0</v>
      </c>
      <c r="G313" s="80">
        <f t="shared" si="59"/>
        <v>0</v>
      </c>
      <c r="H313" s="80">
        <f t="shared" si="60"/>
        <v>0</v>
      </c>
      <c r="I313" s="80">
        <f t="shared" si="61"/>
        <v>0</v>
      </c>
      <c r="J313" s="80">
        <f t="shared" si="62"/>
        <v>0</v>
      </c>
      <c r="K313" s="80">
        <f t="shared" si="63"/>
        <v>0</v>
      </c>
      <c r="L313" s="80">
        <f t="shared" si="64"/>
        <v>0</v>
      </c>
      <c r="M313" s="80">
        <f t="shared" ca="1" si="56"/>
        <v>1.4432330492728148E-2</v>
      </c>
      <c r="N313" s="80">
        <f t="shared" ca="1" si="65"/>
        <v>0</v>
      </c>
      <c r="O313" s="45">
        <f t="shared" ca="1" si="66"/>
        <v>0</v>
      </c>
      <c r="P313" s="80">
        <f t="shared" ca="1" si="67"/>
        <v>0</v>
      </c>
      <c r="Q313" s="80">
        <f t="shared" ca="1" si="68"/>
        <v>0</v>
      </c>
      <c r="R313" s="58">
        <f t="shared" ca="1" si="57"/>
        <v>-1.4432330492728148E-2</v>
      </c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</row>
    <row r="314" spans="1:35">
      <c r="A314" s="87"/>
      <c r="B314" s="87"/>
      <c r="C314" s="87"/>
      <c r="D314" s="88">
        <f t="shared" si="58"/>
        <v>0</v>
      </c>
      <c r="E314" s="88">
        <f t="shared" si="58"/>
        <v>0</v>
      </c>
      <c r="F314" s="80">
        <f t="shared" si="59"/>
        <v>0</v>
      </c>
      <c r="G314" s="80">
        <f t="shared" si="59"/>
        <v>0</v>
      </c>
      <c r="H314" s="80">
        <f t="shared" si="60"/>
        <v>0</v>
      </c>
      <c r="I314" s="80">
        <f t="shared" si="61"/>
        <v>0</v>
      </c>
      <c r="J314" s="80">
        <f t="shared" si="62"/>
        <v>0</v>
      </c>
      <c r="K314" s="80">
        <f t="shared" si="63"/>
        <v>0</v>
      </c>
      <c r="L314" s="80">
        <f t="shared" si="64"/>
        <v>0</v>
      </c>
      <c r="M314" s="80">
        <f t="shared" ca="1" si="56"/>
        <v>1.4432330492728148E-2</v>
      </c>
      <c r="N314" s="80">
        <f t="shared" ca="1" si="65"/>
        <v>0</v>
      </c>
      <c r="O314" s="45">
        <f t="shared" ca="1" si="66"/>
        <v>0</v>
      </c>
      <c r="P314" s="80">
        <f t="shared" ca="1" si="67"/>
        <v>0</v>
      </c>
      <c r="Q314" s="80">
        <f t="shared" ca="1" si="68"/>
        <v>0</v>
      </c>
      <c r="R314" s="58">
        <f t="shared" ca="1" si="57"/>
        <v>-1.4432330492728148E-2</v>
      </c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</row>
    <row r="315" spans="1:35">
      <c r="A315" s="87"/>
      <c r="B315" s="87"/>
      <c r="C315" s="87"/>
      <c r="D315" s="88">
        <f t="shared" si="58"/>
        <v>0</v>
      </c>
      <c r="E315" s="88">
        <f t="shared" si="58"/>
        <v>0</v>
      </c>
      <c r="F315" s="80">
        <f t="shared" si="59"/>
        <v>0</v>
      </c>
      <c r="G315" s="80">
        <f t="shared" si="59"/>
        <v>0</v>
      </c>
      <c r="H315" s="80">
        <f t="shared" si="60"/>
        <v>0</v>
      </c>
      <c r="I315" s="80">
        <f t="shared" si="61"/>
        <v>0</v>
      </c>
      <c r="J315" s="80">
        <f t="shared" si="62"/>
        <v>0</v>
      </c>
      <c r="K315" s="80">
        <f t="shared" si="63"/>
        <v>0</v>
      </c>
      <c r="L315" s="80">
        <f t="shared" si="64"/>
        <v>0</v>
      </c>
      <c r="M315" s="80">
        <f t="shared" ca="1" si="56"/>
        <v>1.4432330492728148E-2</v>
      </c>
      <c r="N315" s="80">
        <f t="shared" ca="1" si="65"/>
        <v>0</v>
      </c>
      <c r="O315" s="45">
        <f t="shared" ca="1" si="66"/>
        <v>0</v>
      </c>
      <c r="P315" s="80">
        <f t="shared" ca="1" si="67"/>
        <v>0</v>
      </c>
      <c r="Q315" s="80">
        <f t="shared" ca="1" si="68"/>
        <v>0</v>
      </c>
      <c r="R315" s="58">
        <f t="shared" ca="1" si="57"/>
        <v>-1.4432330492728148E-2</v>
      </c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</row>
    <row r="316" spans="1:35">
      <c r="A316" s="87"/>
      <c r="B316" s="87"/>
      <c r="C316" s="87"/>
      <c r="D316" s="88">
        <f t="shared" si="58"/>
        <v>0</v>
      </c>
      <c r="E316" s="88">
        <f t="shared" si="58"/>
        <v>0</v>
      </c>
      <c r="F316" s="80">
        <f t="shared" si="59"/>
        <v>0</v>
      </c>
      <c r="G316" s="80">
        <f t="shared" si="59"/>
        <v>0</v>
      </c>
      <c r="H316" s="80">
        <f t="shared" si="60"/>
        <v>0</v>
      </c>
      <c r="I316" s="80">
        <f t="shared" si="61"/>
        <v>0</v>
      </c>
      <c r="J316" s="80">
        <f t="shared" si="62"/>
        <v>0</v>
      </c>
      <c r="K316" s="80">
        <f t="shared" si="63"/>
        <v>0</v>
      </c>
      <c r="L316" s="80">
        <f t="shared" si="64"/>
        <v>0</v>
      </c>
      <c r="M316" s="80">
        <f t="shared" ca="1" si="56"/>
        <v>1.4432330492728148E-2</v>
      </c>
      <c r="N316" s="80">
        <f t="shared" ca="1" si="65"/>
        <v>0</v>
      </c>
      <c r="O316" s="45">
        <f t="shared" ca="1" si="66"/>
        <v>0</v>
      </c>
      <c r="P316" s="80">
        <f t="shared" ca="1" si="67"/>
        <v>0</v>
      </c>
      <c r="Q316" s="80">
        <f t="shared" ca="1" si="68"/>
        <v>0</v>
      </c>
      <c r="R316" s="58">
        <f t="shared" ca="1" si="57"/>
        <v>-1.4432330492728148E-2</v>
      </c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</row>
    <row r="317" spans="1:35">
      <c r="A317" s="87"/>
      <c r="B317" s="87"/>
      <c r="C317" s="87"/>
      <c r="D317" s="88">
        <f t="shared" si="58"/>
        <v>0</v>
      </c>
      <c r="E317" s="88">
        <f t="shared" si="58"/>
        <v>0</v>
      </c>
      <c r="F317" s="80">
        <f t="shared" si="59"/>
        <v>0</v>
      </c>
      <c r="G317" s="80">
        <f t="shared" si="59"/>
        <v>0</v>
      </c>
      <c r="H317" s="80">
        <f t="shared" si="60"/>
        <v>0</v>
      </c>
      <c r="I317" s="80">
        <f t="shared" si="61"/>
        <v>0</v>
      </c>
      <c r="J317" s="80">
        <f t="shared" si="62"/>
        <v>0</v>
      </c>
      <c r="K317" s="80">
        <f t="shared" si="63"/>
        <v>0</v>
      </c>
      <c r="L317" s="80">
        <f t="shared" si="64"/>
        <v>0</v>
      </c>
      <c r="M317" s="80">
        <f t="shared" ca="1" si="56"/>
        <v>1.4432330492728148E-2</v>
      </c>
      <c r="N317" s="80">
        <f t="shared" ca="1" si="65"/>
        <v>0</v>
      </c>
      <c r="O317" s="45">
        <f t="shared" ca="1" si="66"/>
        <v>0</v>
      </c>
      <c r="P317" s="80">
        <f t="shared" ca="1" si="67"/>
        <v>0</v>
      </c>
      <c r="Q317" s="80">
        <f t="shared" ca="1" si="68"/>
        <v>0</v>
      </c>
      <c r="R317" s="58">
        <f t="shared" ca="1" si="57"/>
        <v>-1.4432330492728148E-2</v>
      </c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</row>
    <row r="318" spans="1:35">
      <c r="A318" s="87"/>
      <c r="B318" s="87"/>
      <c r="C318" s="87"/>
      <c r="D318" s="88">
        <f t="shared" si="58"/>
        <v>0</v>
      </c>
      <c r="E318" s="88">
        <f t="shared" si="58"/>
        <v>0</v>
      </c>
      <c r="F318" s="80">
        <f t="shared" si="59"/>
        <v>0</v>
      </c>
      <c r="G318" s="80">
        <f t="shared" si="59"/>
        <v>0</v>
      </c>
      <c r="H318" s="80">
        <f t="shared" si="60"/>
        <v>0</v>
      </c>
      <c r="I318" s="80">
        <f t="shared" si="61"/>
        <v>0</v>
      </c>
      <c r="J318" s="80">
        <f t="shared" si="62"/>
        <v>0</v>
      </c>
      <c r="K318" s="80">
        <f t="shared" si="63"/>
        <v>0</v>
      </c>
      <c r="L318" s="80">
        <f t="shared" si="64"/>
        <v>0</v>
      </c>
      <c r="M318" s="80">
        <f t="shared" ca="1" si="56"/>
        <v>1.4432330492728148E-2</v>
      </c>
      <c r="N318" s="80">
        <f t="shared" ca="1" si="65"/>
        <v>0</v>
      </c>
      <c r="O318" s="45">
        <f t="shared" ca="1" si="66"/>
        <v>0</v>
      </c>
      <c r="P318" s="80">
        <f t="shared" ca="1" si="67"/>
        <v>0</v>
      </c>
      <c r="Q318" s="80">
        <f t="shared" ca="1" si="68"/>
        <v>0</v>
      </c>
      <c r="R318" s="58">
        <f t="shared" ca="1" si="57"/>
        <v>-1.4432330492728148E-2</v>
      </c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</row>
    <row r="319" spans="1:35">
      <c r="A319" s="87"/>
      <c r="B319" s="87"/>
      <c r="C319" s="87"/>
      <c r="D319" s="88">
        <f t="shared" si="58"/>
        <v>0</v>
      </c>
      <c r="E319" s="88">
        <f t="shared" si="58"/>
        <v>0</v>
      </c>
      <c r="F319" s="80">
        <f t="shared" si="59"/>
        <v>0</v>
      </c>
      <c r="G319" s="80">
        <f t="shared" si="59"/>
        <v>0</v>
      </c>
      <c r="H319" s="80">
        <f t="shared" si="60"/>
        <v>0</v>
      </c>
      <c r="I319" s="80">
        <f t="shared" si="61"/>
        <v>0</v>
      </c>
      <c r="J319" s="80">
        <f t="shared" si="62"/>
        <v>0</v>
      </c>
      <c r="K319" s="80">
        <f t="shared" si="63"/>
        <v>0</v>
      </c>
      <c r="L319" s="80">
        <f t="shared" si="64"/>
        <v>0</v>
      </c>
      <c r="M319" s="80">
        <f t="shared" ca="1" si="56"/>
        <v>1.4432330492728148E-2</v>
      </c>
      <c r="N319" s="80">
        <f t="shared" ca="1" si="65"/>
        <v>0</v>
      </c>
      <c r="O319" s="45">
        <f t="shared" ca="1" si="66"/>
        <v>0</v>
      </c>
      <c r="P319" s="80">
        <f t="shared" ca="1" si="67"/>
        <v>0</v>
      </c>
      <c r="Q319" s="80">
        <f t="shared" ca="1" si="68"/>
        <v>0</v>
      </c>
      <c r="R319" s="58">
        <f t="shared" ca="1" si="57"/>
        <v>-1.4432330492728148E-2</v>
      </c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</row>
    <row r="320" spans="1:35">
      <c r="A320" s="87"/>
      <c r="B320" s="87"/>
      <c r="C320" s="87"/>
      <c r="D320" s="88">
        <f t="shared" si="58"/>
        <v>0</v>
      </c>
      <c r="E320" s="88">
        <f t="shared" si="58"/>
        <v>0</v>
      </c>
      <c r="F320" s="80">
        <f t="shared" si="59"/>
        <v>0</v>
      </c>
      <c r="G320" s="80">
        <f t="shared" si="59"/>
        <v>0</v>
      </c>
      <c r="H320" s="80">
        <f t="shared" si="60"/>
        <v>0</v>
      </c>
      <c r="I320" s="80">
        <f t="shared" si="61"/>
        <v>0</v>
      </c>
      <c r="J320" s="80">
        <f t="shared" si="62"/>
        <v>0</v>
      </c>
      <c r="K320" s="80">
        <f t="shared" si="63"/>
        <v>0</v>
      </c>
      <c r="L320" s="80">
        <f t="shared" si="64"/>
        <v>0</v>
      </c>
      <c r="M320" s="80">
        <f t="shared" ca="1" si="56"/>
        <v>1.4432330492728148E-2</v>
      </c>
      <c r="N320" s="80">
        <f t="shared" ca="1" si="65"/>
        <v>0</v>
      </c>
      <c r="O320" s="45">
        <f t="shared" ca="1" si="66"/>
        <v>0</v>
      </c>
      <c r="P320" s="80">
        <f t="shared" ca="1" si="67"/>
        <v>0</v>
      </c>
      <c r="Q320" s="80">
        <f t="shared" ca="1" si="68"/>
        <v>0</v>
      </c>
      <c r="R320" s="58">
        <f t="shared" ca="1" si="57"/>
        <v>-1.4432330492728148E-2</v>
      </c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</row>
    <row r="321" spans="1:35">
      <c r="A321" s="87"/>
      <c r="B321" s="87"/>
      <c r="C321" s="87"/>
      <c r="D321" s="88">
        <f t="shared" si="58"/>
        <v>0</v>
      </c>
      <c r="E321" s="88">
        <f t="shared" si="58"/>
        <v>0</v>
      </c>
      <c r="F321" s="80">
        <f t="shared" si="59"/>
        <v>0</v>
      </c>
      <c r="G321" s="80">
        <f t="shared" si="59"/>
        <v>0</v>
      </c>
      <c r="H321" s="80">
        <f t="shared" si="60"/>
        <v>0</v>
      </c>
      <c r="I321" s="80">
        <f t="shared" si="61"/>
        <v>0</v>
      </c>
      <c r="J321" s="80">
        <f t="shared" si="62"/>
        <v>0</v>
      </c>
      <c r="K321" s="80">
        <f t="shared" si="63"/>
        <v>0</v>
      </c>
      <c r="L321" s="80">
        <f t="shared" si="64"/>
        <v>0</v>
      </c>
      <c r="M321" s="80">
        <f t="shared" ca="1" si="56"/>
        <v>1.4432330492728148E-2</v>
      </c>
      <c r="N321" s="80">
        <f t="shared" ca="1" si="65"/>
        <v>0</v>
      </c>
      <c r="O321" s="45">
        <f t="shared" ca="1" si="66"/>
        <v>0</v>
      </c>
      <c r="P321" s="80">
        <f t="shared" ca="1" si="67"/>
        <v>0</v>
      </c>
      <c r="Q321" s="80">
        <f t="shared" ca="1" si="68"/>
        <v>0</v>
      </c>
      <c r="R321" s="58">
        <f t="shared" ca="1" si="57"/>
        <v>-1.4432330492728148E-2</v>
      </c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</row>
    <row r="322" spans="1:35">
      <c r="A322" s="87"/>
      <c r="B322" s="87"/>
      <c r="C322" s="87"/>
      <c r="D322" s="88">
        <f t="shared" si="58"/>
        <v>0</v>
      </c>
      <c r="E322" s="88">
        <f t="shared" si="58"/>
        <v>0</v>
      </c>
      <c r="F322" s="80">
        <f t="shared" si="59"/>
        <v>0</v>
      </c>
      <c r="G322" s="80">
        <f t="shared" si="59"/>
        <v>0</v>
      </c>
      <c r="H322" s="80">
        <f t="shared" si="60"/>
        <v>0</v>
      </c>
      <c r="I322" s="80">
        <f t="shared" si="61"/>
        <v>0</v>
      </c>
      <c r="J322" s="80">
        <f t="shared" si="62"/>
        <v>0</v>
      </c>
      <c r="K322" s="80">
        <f t="shared" si="63"/>
        <v>0</v>
      </c>
      <c r="L322" s="80">
        <f t="shared" si="64"/>
        <v>0</v>
      </c>
      <c r="M322" s="80">
        <f t="shared" ca="1" si="56"/>
        <v>1.4432330492728148E-2</v>
      </c>
      <c r="N322" s="80">
        <f t="shared" ca="1" si="65"/>
        <v>0</v>
      </c>
      <c r="O322" s="45">
        <f t="shared" ca="1" si="66"/>
        <v>0</v>
      </c>
      <c r="P322" s="80">
        <f t="shared" ca="1" si="67"/>
        <v>0</v>
      </c>
      <c r="Q322" s="80">
        <f t="shared" ca="1" si="68"/>
        <v>0</v>
      </c>
      <c r="R322" s="58">
        <f t="shared" ca="1" si="57"/>
        <v>-1.4432330492728148E-2</v>
      </c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</row>
    <row r="323" spans="1:35">
      <c r="A323" s="87"/>
      <c r="B323" s="87"/>
      <c r="C323" s="87"/>
      <c r="D323" s="88">
        <f t="shared" si="58"/>
        <v>0</v>
      </c>
      <c r="E323" s="88">
        <f t="shared" si="58"/>
        <v>0</v>
      </c>
      <c r="F323" s="80">
        <f t="shared" si="59"/>
        <v>0</v>
      </c>
      <c r="G323" s="80">
        <f t="shared" si="59"/>
        <v>0</v>
      </c>
      <c r="H323" s="80">
        <f t="shared" si="60"/>
        <v>0</v>
      </c>
      <c r="I323" s="80">
        <f t="shared" si="61"/>
        <v>0</v>
      </c>
      <c r="J323" s="80">
        <f t="shared" si="62"/>
        <v>0</v>
      </c>
      <c r="K323" s="80">
        <f t="shared" si="63"/>
        <v>0</v>
      </c>
      <c r="L323" s="80">
        <f t="shared" si="64"/>
        <v>0</v>
      </c>
      <c r="M323" s="80">
        <f t="shared" ca="1" si="56"/>
        <v>1.4432330492728148E-2</v>
      </c>
      <c r="N323" s="80">
        <f t="shared" ca="1" si="65"/>
        <v>0</v>
      </c>
      <c r="O323" s="45">
        <f t="shared" ca="1" si="66"/>
        <v>0</v>
      </c>
      <c r="P323" s="80">
        <f t="shared" ca="1" si="67"/>
        <v>0</v>
      </c>
      <c r="Q323" s="80">
        <f t="shared" ca="1" si="68"/>
        <v>0</v>
      </c>
      <c r="R323" s="58">
        <f t="shared" ca="1" si="57"/>
        <v>-1.4432330492728148E-2</v>
      </c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</row>
    <row r="324" spans="1:35">
      <c r="A324" s="87"/>
      <c r="B324" s="87"/>
      <c r="C324" s="87"/>
      <c r="D324" s="88">
        <f t="shared" si="58"/>
        <v>0</v>
      </c>
      <c r="E324" s="88">
        <f t="shared" si="58"/>
        <v>0</v>
      </c>
      <c r="F324" s="80">
        <f t="shared" si="59"/>
        <v>0</v>
      </c>
      <c r="G324" s="80">
        <f t="shared" si="59"/>
        <v>0</v>
      </c>
      <c r="H324" s="80">
        <f t="shared" si="60"/>
        <v>0</v>
      </c>
      <c r="I324" s="80">
        <f t="shared" si="61"/>
        <v>0</v>
      </c>
      <c r="J324" s="80">
        <f t="shared" si="62"/>
        <v>0</v>
      </c>
      <c r="K324" s="80">
        <f t="shared" si="63"/>
        <v>0</v>
      </c>
      <c r="L324" s="80">
        <f t="shared" si="64"/>
        <v>0</v>
      </c>
      <c r="M324" s="80">
        <f t="shared" ca="1" si="56"/>
        <v>1.4432330492728148E-2</v>
      </c>
      <c r="N324" s="80">
        <f t="shared" ca="1" si="65"/>
        <v>0</v>
      </c>
      <c r="O324" s="45">
        <f t="shared" ca="1" si="66"/>
        <v>0</v>
      </c>
      <c r="P324" s="80">
        <f t="shared" ca="1" si="67"/>
        <v>0</v>
      </c>
      <c r="Q324" s="80">
        <f t="shared" ca="1" si="68"/>
        <v>0</v>
      </c>
      <c r="R324" s="58">
        <f t="shared" ca="1" si="57"/>
        <v>-1.4432330492728148E-2</v>
      </c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</row>
    <row r="325" spans="1:35">
      <c r="A325" s="87"/>
      <c r="B325" s="87"/>
      <c r="C325" s="87"/>
      <c r="D325" s="88">
        <f t="shared" si="58"/>
        <v>0</v>
      </c>
      <c r="E325" s="88">
        <f t="shared" si="58"/>
        <v>0</v>
      </c>
      <c r="F325" s="80">
        <f t="shared" si="59"/>
        <v>0</v>
      </c>
      <c r="G325" s="80">
        <f t="shared" si="59"/>
        <v>0</v>
      </c>
      <c r="H325" s="80">
        <f t="shared" si="60"/>
        <v>0</v>
      </c>
      <c r="I325" s="80">
        <f t="shared" si="61"/>
        <v>0</v>
      </c>
      <c r="J325" s="80">
        <f t="shared" si="62"/>
        <v>0</v>
      </c>
      <c r="K325" s="80">
        <f t="shared" si="63"/>
        <v>0</v>
      </c>
      <c r="L325" s="80">
        <f t="shared" si="64"/>
        <v>0</v>
      </c>
      <c r="M325" s="80">
        <f t="shared" ca="1" si="56"/>
        <v>1.4432330492728148E-2</v>
      </c>
      <c r="N325" s="80">
        <f t="shared" ca="1" si="65"/>
        <v>0</v>
      </c>
      <c r="O325" s="45">
        <f t="shared" ca="1" si="66"/>
        <v>0</v>
      </c>
      <c r="P325" s="80">
        <f t="shared" ca="1" si="67"/>
        <v>0</v>
      </c>
      <c r="Q325" s="80">
        <f t="shared" ca="1" si="68"/>
        <v>0</v>
      </c>
      <c r="R325" s="58">
        <f t="shared" ca="1" si="57"/>
        <v>-1.4432330492728148E-2</v>
      </c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</row>
    <row r="326" spans="1:35">
      <c r="A326" s="87"/>
      <c r="B326" s="87"/>
      <c r="C326" s="87"/>
      <c r="D326" s="88">
        <f t="shared" si="58"/>
        <v>0</v>
      </c>
      <c r="E326" s="88">
        <f t="shared" si="58"/>
        <v>0</v>
      </c>
      <c r="F326" s="80">
        <f t="shared" si="59"/>
        <v>0</v>
      </c>
      <c r="G326" s="80">
        <f t="shared" si="59"/>
        <v>0</v>
      </c>
      <c r="H326" s="80">
        <f t="shared" si="60"/>
        <v>0</v>
      </c>
      <c r="I326" s="80">
        <f t="shared" si="61"/>
        <v>0</v>
      </c>
      <c r="J326" s="80">
        <f t="shared" si="62"/>
        <v>0</v>
      </c>
      <c r="K326" s="80">
        <f t="shared" si="63"/>
        <v>0</v>
      </c>
      <c r="L326" s="80">
        <f t="shared" si="64"/>
        <v>0</v>
      </c>
      <c r="M326" s="80">
        <f t="shared" ca="1" si="56"/>
        <v>1.4432330492728148E-2</v>
      </c>
      <c r="N326" s="80">
        <f t="shared" ca="1" si="65"/>
        <v>0</v>
      </c>
      <c r="O326" s="45">
        <f t="shared" ca="1" si="66"/>
        <v>0</v>
      </c>
      <c r="P326" s="80">
        <f t="shared" ca="1" si="67"/>
        <v>0</v>
      </c>
      <c r="Q326" s="80">
        <f t="shared" ca="1" si="68"/>
        <v>0</v>
      </c>
      <c r="R326" s="58">
        <f t="shared" ca="1" si="57"/>
        <v>-1.4432330492728148E-2</v>
      </c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</row>
    <row r="327" spans="1:35">
      <c r="A327" s="87"/>
      <c r="B327" s="87"/>
      <c r="C327" s="87"/>
      <c r="D327" s="88">
        <f t="shared" si="58"/>
        <v>0</v>
      </c>
      <c r="E327" s="88">
        <f t="shared" si="58"/>
        <v>0</v>
      </c>
      <c r="F327" s="80">
        <f t="shared" si="59"/>
        <v>0</v>
      </c>
      <c r="G327" s="80">
        <f t="shared" si="59"/>
        <v>0</v>
      </c>
      <c r="H327" s="80">
        <f t="shared" si="60"/>
        <v>0</v>
      </c>
      <c r="I327" s="80">
        <f t="shared" si="61"/>
        <v>0</v>
      </c>
      <c r="J327" s="80">
        <f t="shared" si="62"/>
        <v>0</v>
      </c>
      <c r="K327" s="80">
        <f t="shared" si="63"/>
        <v>0</v>
      </c>
      <c r="L327" s="80">
        <f t="shared" si="64"/>
        <v>0</v>
      </c>
      <c r="M327" s="80">
        <f t="shared" ca="1" si="56"/>
        <v>1.4432330492728148E-2</v>
      </c>
      <c r="N327" s="80">
        <f t="shared" ca="1" si="65"/>
        <v>0</v>
      </c>
      <c r="O327" s="45">
        <f t="shared" ca="1" si="66"/>
        <v>0</v>
      </c>
      <c r="P327" s="80">
        <f t="shared" ca="1" si="67"/>
        <v>0</v>
      </c>
      <c r="Q327" s="80">
        <f t="shared" ca="1" si="68"/>
        <v>0</v>
      </c>
      <c r="R327" s="58">
        <f t="shared" ca="1" si="57"/>
        <v>-1.4432330492728148E-2</v>
      </c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</row>
    <row r="328" spans="1:35">
      <c r="A328" s="87"/>
      <c r="B328" s="87"/>
      <c r="C328" s="87"/>
      <c r="D328" s="88">
        <f t="shared" si="58"/>
        <v>0</v>
      </c>
      <c r="E328" s="88">
        <f t="shared" si="58"/>
        <v>0</v>
      </c>
      <c r="F328" s="80">
        <f t="shared" si="59"/>
        <v>0</v>
      </c>
      <c r="G328" s="80">
        <f t="shared" si="59"/>
        <v>0</v>
      </c>
      <c r="H328" s="80">
        <f t="shared" si="60"/>
        <v>0</v>
      </c>
      <c r="I328" s="80">
        <f t="shared" si="61"/>
        <v>0</v>
      </c>
      <c r="J328" s="80">
        <f t="shared" si="62"/>
        <v>0</v>
      </c>
      <c r="K328" s="80">
        <f t="shared" si="63"/>
        <v>0</v>
      </c>
      <c r="L328" s="80">
        <f t="shared" si="64"/>
        <v>0</v>
      </c>
      <c r="M328" s="80">
        <f t="shared" ca="1" si="56"/>
        <v>1.4432330492728148E-2</v>
      </c>
      <c r="N328" s="80">
        <f t="shared" ca="1" si="65"/>
        <v>0</v>
      </c>
      <c r="O328" s="45">
        <f t="shared" ca="1" si="66"/>
        <v>0</v>
      </c>
      <c r="P328" s="80">
        <f t="shared" ca="1" si="67"/>
        <v>0</v>
      </c>
      <c r="Q328" s="80">
        <f t="shared" ca="1" si="68"/>
        <v>0</v>
      </c>
      <c r="R328" s="58">
        <f t="shared" ca="1" si="57"/>
        <v>-1.4432330492728148E-2</v>
      </c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</row>
    <row r="329" spans="1:35">
      <c r="A329" s="87"/>
      <c r="B329" s="87"/>
      <c r="C329" s="87"/>
      <c r="D329" s="88">
        <f t="shared" si="58"/>
        <v>0</v>
      </c>
      <c r="E329" s="88">
        <f t="shared" si="58"/>
        <v>0</v>
      </c>
      <c r="F329" s="80">
        <f t="shared" si="59"/>
        <v>0</v>
      </c>
      <c r="G329" s="80">
        <f t="shared" si="59"/>
        <v>0</v>
      </c>
      <c r="H329" s="80">
        <f t="shared" si="60"/>
        <v>0</v>
      </c>
      <c r="I329" s="80">
        <f t="shared" si="61"/>
        <v>0</v>
      </c>
      <c r="J329" s="80">
        <f t="shared" si="62"/>
        <v>0</v>
      </c>
      <c r="K329" s="80">
        <f t="shared" si="63"/>
        <v>0</v>
      </c>
      <c r="L329" s="80">
        <f t="shared" si="64"/>
        <v>0</v>
      </c>
      <c r="M329" s="80">
        <f t="shared" ca="1" si="56"/>
        <v>1.4432330492728148E-2</v>
      </c>
      <c r="N329" s="80">
        <f t="shared" ca="1" si="65"/>
        <v>0</v>
      </c>
      <c r="O329" s="45">
        <f t="shared" ca="1" si="66"/>
        <v>0</v>
      </c>
      <c r="P329" s="80">
        <f t="shared" ca="1" si="67"/>
        <v>0</v>
      </c>
      <c r="Q329" s="80">
        <f t="shared" ca="1" si="68"/>
        <v>0</v>
      </c>
      <c r="R329" s="58">
        <f t="shared" ca="1" si="57"/>
        <v>-1.4432330492728148E-2</v>
      </c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</row>
    <row r="330" spans="1:35">
      <c r="A330" s="87"/>
      <c r="B330" s="87"/>
      <c r="C330" s="87"/>
      <c r="D330" s="88">
        <f t="shared" si="58"/>
        <v>0</v>
      </c>
      <c r="E330" s="88">
        <f t="shared" si="58"/>
        <v>0</v>
      </c>
      <c r="F330" s="80">
        <f t="shared" si="59"/>
        <v>0</v>
      </c>
      <c r="G330" s="80">
        <f t="shared" si="59"/>
        <v>0</v>
      </c>
      <c r="H330" s="80">
        <f t="shared" si="60"/>
        <v>0</v>
      </c>
      <c r="I330" s="80">
        <f t="shared" si="61"/>
        <v>0</v>
      </c>
      <c r="J330" s="80">
        <f t="shared" si="62"/>
        <v>0</v>
      </c>
      <c r="K330" s="80">
        <f t="shared" si="63"/>
        <v>0</v>
      </c>
      <c r="L330" s="80">
        <f t="shared" si="64"/>
        <v>0</v>
      </c>
      <c r="M330" s="80">
        <f t="shared" ca="1" si="56"/>
        <v>1.4432330492728148E-2</v>
      </c>
      <c r="N330" s="80">
        <f t="shared" ca="1" si="65"/>
        <v>0</v>
      </c>
      <c r="O330" s="45">
        <f t="shared" ca="1" si="66"/>
        <v>0</v>
      </c>
      <c r="P330" s="80">
        <f t="shared" ca="1" si="67"/>
        <v>0</v>
      </c>
      <c r="Q330" s="80">
        <f t="shared" ca="1" si="68"/>
        <v>0</v>
      </c>
      <c r="R330" s="58">
        <f t="shared" ca="1" si="57"/>
        <v>-1.4432330492728148E-2</v>
      </c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</row>
    <row r="331" spans="1:35">
      <c r="A331" s="87"/>
      <c r="B331" s="87"/>
      <c r="C331" s="87"/>
      <c r="D331" s="88">
        <f t="shared" si="58"/>
        <v>0</v>
      </c>
      <c r="E331" s="88">
        <f t="shared" si="58"/>
        <v>0</v>
      </c>
      <c r="F331" s="80">
        <f t="shared" si="59"/>
        <v>0</v>
      </c>
      <c r="G331" s="80">
        <f t="shared" si="59"/>
        <v>0</v>
      </c>
      <c r="H331" s="80">
        <f t="shared" si="60"/>
        <v>0</v>
      </c>
      <c r="I331" s="80">
        <f t="shared" si="61"/>
        <v>0</v>
      </c>
      <c r="J331" s="80">
        <f t="shared" si="62"/>
        <v>0</v>
      </c>
      <c r="K331" s="80">
        <f t="shared" si="63"/>
        <v>0</v>
      </c>
      <c r="L331" s="80">
        <f t="shared" si="64"/>
        <v>0</v>
      </c>
      <c r="M331" s="80">
        <f t="shared" ca="1" si="56"/>
        <v>1.4432330492728148E-2</v>
      </c>
      <c r="N331" s="80">
        <f t="shared" ca="1" si="65"/>
        <v>0</v>
      </c>
      <c r="O331" s="45">
        <f t="shared" ca="1" si="66"/>
        <v>0</v>
      </c>
      <c r="P331" s="80">
        <f t="shared" ca="1" si="67"/>
        <v>0</v>
      </c>
      <c r="Q331" s="80">
        <f t="shared" ca="1" si="68"/>
        <v>0</v>
      </c>
      <c r="R331" s="58">
        <f t="shared" ca="1" si="57"/>
        <v>-1.4432330492728148E-2</v>
      </c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</row>
    <row r="332" spans="1:35">
      <c r="A332" s="87"/>
      <c r="B332" s="87"/>
      <c r="C332" s="87"/>
      <c r="D332" s="88">
        <f t="shared" si="58"/>
        <v>0</v>
      </c>
      <c r="E332" s="88">
        <f t="shared" si="58"/>
        <v>0</v>
      </c>
      <c r="F332" s="80">
        <f t="shared" si="59"/>
        <v>0</v>
      </c>
      <c r="G332" s="80">
        <f t="shared" si="59"/>
        <v>0</v>
      </c>
      <c r="H332" s="80">
        <f t="shared" si="60"/>
        <v>0</v>
      </c>
      <c r="I332" s="80">
        <f t="shared" si="61"/>
        <v>0</v>
      </c>
      <c r="J332" s="80">
        <f t="shared" si="62"/>
        <v>0</v>
      </c>
      <c r="K332" s="80">
        <f t="shared" si="63"/>
        <v>0</v>
      </c>
      <c r="L332" s="80">
        <f t="shared" si="64"/>
        <v>0</v>
      </c>
      <c r="M332" s="80">
        <f t="shared" ca="1" si="56"/>
        <v>1.4432330492728148E-2</v>
      </c>
      <c r="N332" s="80">
        <f t="shared" ca="1" si="65"/>
        <v>0</v>
      </c>
      <c r="O332" s="45">
        <f t="shared" ca="1" si="66"/>
        <v>0</v>
      </c>
      <c r="P332" s="80">
        <f t="shared" ca="1" si="67"/>
        <v>0</v>
      </c>
      <c r="Q332" s="80">
        <f t="shared" ca="1" si="68"/>
        <v>0</v>
      </c>
      <c r="R332" s="58">
        <f t="shared" ca="1" si="57"/>
        <v>-1.4432330492728148E-2</v>
      </c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</row>
    <row r="333" spans="1:35">
      <c r="A333" s="87"/>
      <c r="B333" s="87"/>
      <c r="C333" s="87"/>
      <c r="D333" s="88">
        <f t="shared" si="58"/>
        <v>0</v>
      </c>
      <c r="E333" s="88">
        <f t="shared" si="58"/>
        <v>0</v>
      </c>
      <c r="F333" s="80">
        <f t="shared" si="59"/>
        <v>0</v>
      </c>
      <c r="G333" s="80">
        <f t="shared" si="59"/>
        <v>0</v>
      </c>
      <c r="H333" s="80">
        <f t="shared" si="60"/>
        <v>0</v>
      </c>
      <c r="I333" s="80">
        <f t="shared" si="61"/>
        <v>0</v>
      </c>
      <c r="J333" s="80">
        <f t="shared" si="62"/>
        <v>0</v>
      </c>
      <c r="K333" s="80">
        <f t="shared" si="63"/>
        <v>0</v>
      </c>
      <c r="L333" s="80">
        <f t="shared" si="64"/>
        <v>0</v>
      </c>
      <c r="M333" s="80">
        <f t="shared" ca="1" si="56"/>
        <v>1.4432330492728148E-2</v>
      </c>
      <c r="N333" s="80">
        <f t="shared" ca="1" si="65"/>
        <v>0</v>
      </c>
      <c r="O333" s="45">
        <f t="shared" ca="1" si="66"/>
        <v>0</v>
      </c>
      <c r="P333" s="80">
        <f t="shared" ca="1" si="67"/>
        <v>0</v>
      </c>
      <c r="Q333" s="80">
        <f t="shared" ca="1" si="68"/>
        <v>0</v>
      </c>
      <c r="R333" s="58">
        <f t="shared" ca="1" si="57"/>
        <v>-1.4432330492728148E-2</v>
      </c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</row>
    <row r="334" spans="1:35">
      <c r="A334" s="87"/>
      <c r="B334" s="87"/>
      <c r="C334" s="87"/>
      <c r="D334" s="88">
        <f t="shared" si="58"/>
        <v>0</v>
      </c>
      <c r="E334" s="88">
        <f t="shared" si="58"/>
        <v>0</v>
      </c>
      <c r="F334" s="80">
        <f t="shared" si="59"/>
        <v>0</v>
      </c>
      <c r="G334" s="80">
        <f t="shared" si="59"/>
        <v>0</v>
      </c>
      <c r="H334" s="80">
        <f t="shared" si="60"/>
        <v>0</v>
      </c>
      <c r="I334" s="80">
        <f t="shared" si="61"/>
        <v>0</v>
      </c>
      <c r="J334" s="80">
        <f t="shared" si="62"/>
        <v>0</v>
      </c>
      <c r="K334" s="80">
        <f t="shared" si="63"/>
        <v>0</v>
      </c>
      <c r="L334" s="80">
        <f t="shared" si="64"/>
        <v>0</v>
      </c>
      <c r="M334" s="80">
        <f t="shared" ca="1" si="56"/>
        <v>1.4432330492728148E-2</v>
      </c>
      <c r="N334" s="80">
        <f t="shared" ca="1" si="65"/>
        <v>0</v>
      </c>
      <c r="O334" s="45">
        <f t="shared" ca="1" si="66"/>
        <v>0</v>
      </c>
      <c r="P334" s="80">
        <f t="shared" ca="1" si="67"/>
        <v>0</v>
      </c>
      <c r="Q334" s="80">
        <f t="shared" ca="1" si="68"/>
        <v>0</v>
      </c>
      <c r="R334" s="58">
        <f t="shared" ca="1" si="57"/>
        <v>-1.4432330492728148E-2</v>
      </c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</row>
    <row r="335" spans="1:35">
      <c r="A335" s="87"/>
      <c r="B335" s="87"/>
      <c r="C335" s="87"/>
      <c r="D335" s="88">
        <f t="shared" si="58"/>
        <v>0</v>
      </c>
      <c r="E335" s="88">
        <f t="shared" si="58"/>
        <v>0</v>
      </c>
      <c r="F335" s="80">
        <f t="shared" si="59"/>
        <v>0</v>
      </c>
      <c r="G335" s="80">
        <f t="shared" si="59"/>
        <v>0</v>
      </c>
      <c r="H335" s="80">
        <f t="shared" si="60"/>
        <v>0</v>
      </c>
      <c r="I335" s="80">
        <f t="shared" si="61"/>
        <v>0</v>
      </c>
      <c r="J335" s="80">
        <f t="shared" si="62"/>
        <v>0</v>
      </c>
      <c r="K335" s="80">
        <f t="shared" si="63"/>
        <v>0</v>
      </c>
      <c r="L335" s="80">
        <f t="shared" si="64"/>
        <v>0</v>
      </c>
      <c r="M335" s="80">
        <f t="shared" ca="1" si="56"/>
        <v>1.4432330492728148E-2</v>
      </c>
      <c r="N335" s="80">
        <f t="shared" ca="1" si="65"/>
        <v>0</v>
      </c>
      <c r="O335" s="45">
        <f t="shared" ca="1" si="66"/>
        <v>0</v>
      </c>
      <c r="P335" s="80">
        <f t="shared" ca="1" si="67"/>
        <v>0</v>
      </c>
      <c r="Q335" s="80">
        <f t="shared" ca="1" si="68"/>
        <v>0</v>
      </c>
      <c r="R335" s="58">
        <f t="shared" ca="1" si="57"/>
        <v>-1.4432330492728148E-2</v>
      </c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</row>
    <row r="336" spans="1:35">
      <c r="A336" s="87"/>
      <c r="B336" s="87"/>
      <c r="C336" s="87"/>
      <c r="D336" s="88">
        <f>A336/A$18</f>
        <v>0</v>
      </c>
      <c r="E336" s="88">
        <f>B336/B$18</f>
        <v>0</v>
      </c>
      <c r="F336" s="80">
        <f>$C336*D336</f>
        <v>0</v>
      </c>
      <c r="G336" s="80">
        <f>$C336*E336</f>
        <v>0</v>
      </c>
      <c r="H336" s="80">
        <f>C336*D336*D336</f>
        <v>0</v>
      </c>
      <c r="I336" s="80">
        <f>C336*D336*D336*D336</f>
        <v>0</v>
      </c>
      <c r="J336" s="80">
        <f>C336*D336*D336*D336*D336</f>
        <v>0</v>
      </c>
      <c r="K336" s="80">
        <f>C336*E336*D336</f>
        <v>0</v>
      </c>
      <c r="L336" s="80">
        <f>C336*E336*D336*D336</f>
        <v>0</v>
      </c>
      <c r="M336" s="80">
        <f t="shared" ca="1" si="56"/>
        <v>1.4432330492728148E-2</v>
      </c>
      <c r="N336" s="80">
        <f ca="1">C336*(M336-E336)^2</f>
        <v>0</v>
      </c>
      <c r="O336" s="45">
        <f ca="1">(C336*O$1-O$2*F336+O$3*H336)^2</f>
        <v>0</v>
      </c>
      <c r="P336" s="80">
        <f ca="1">(-C336*O$2+O$4*F336-O$5*H336)^2</f>
        <v>0</v>
      </c>
      <c r="Q336" s="80">
        <f ca="1">+(C336*O$3-F336*O$5+H336*O$6)^2</f>
        <v>0</v>
      </c>
      <c r="R336" s="58">
        <f t="shared" ca="1" si="57"/>
        <v>-1.4432330492728148E-2</v>
      </c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</row>
    <row r="337" spans="1:3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</row>
    <row r="338" spans="1:3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</row>
    <row r="339" spans="1:3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</row>
    <row r="340" spans="1:3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</row>
    <row r="341" spans="1:3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</row>
    <row r="342" spans="1:3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</row>
    <row r="343" spans="1:3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</row>
    <row r="344" spans="1:3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</row>
    <row r="345" spans="1:3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</row>
    <row r="346" spans="1:3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</row>
    <row r="347" spans="1:3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</row>
    <row r="348" spans="1:3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</row>
    <row r="349" spans="1:3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</row>
    <row r="350" spans="1:3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</row>
    <row r="351" spans="1:3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</row>
    <row r="352" spans="1:3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</row>
    <row r="353" spans="1:3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</row>
    <row r="354" spans="1:3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</row>
    <row r="355" spans="1:3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</row>
    <row r="356" spans="1:3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</row>
    <row r="357" spans="1:3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</row>
    <row r="358" spans="1:3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</row>
    <row r="359" spans="1:3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</row>
    <row r="360" spans="1:3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</row>
    <row r="361" spans="1:3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</row>
    <row r="362" spans="1:3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</row>
    <row r="363" spans="1:3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</row>
    <row r="364" spans="1:3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</row>
    <row r="365" spans="1:3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</row>
    <row r="366" spans="1:3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</row>
    <row r="367" spans="1:3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</row>
    <row r="368" spans="1:3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</row>
    <row r="369" spans="1:3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</row>
    <row r="370" spans="1:3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</row>
    <row r="371" spans="1:3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</row>
    <row r="372" spans="1:3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</row>
    <row r="373" spans="1:3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</row>
    <row r="374" spans="1:3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</row>
    <row r="375" spans="1:3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</row>
    <row r="376" spans="1:3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</row>
    <row r="377" spans="1:35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</row>
    <row r="378" spans="1:35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</row>
    <row r="379" spans="1:35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</row>
    <row r="380" spans="1:3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</row>
    <row r="381" spans="1:35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</row>
    <row r="382" spans="1:3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</row>
    <row r="383" spans="1:3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</row>
    <row r="384" spans="1:35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</row>
    <row r="385" spans="1:3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</row>
    <row r="386" spans="1:35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</row>
    <row r="387" spans="1:35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</row>
    <row r="388" spans="1:3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</row>
    <row r="389" spans="1:3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</row>
    <row r="390" spans="1:3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</row>
    <row r="391" spans="1:3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</row>
    <row r="392" spans="1:3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</row>
    <row r="393" spans="1:3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</row>
    <row r="394" spans="1:3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</row>
    <row r="395" spans="1:3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</row>
    <row r="396" spans="1:3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</row>
    <row r="397" spans="1:3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</row>
    <row r="398" spans="1:3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</row>
    <row r="399" spans="1:3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</row>
    <row r="400" spans="1:3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</row>
    <row r="401" spans="1:3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</row>
    <row r="402" spans="1:35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</row>
    <row r="403" spans="1:3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</row>
    <row r="404" spans="1:3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</row>
    <row r="405" spans="1:3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</row>
    <row r="406" spans="1:3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</row>
    <row r="407" spans="1:3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</row>
    <row r="408" spans="1:35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</row>
    <row r="409" spans="1:35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</row>
    <row r="410" spans="1:3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</row>
    <row r="411" spans="1:3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</row>
    <row r="412" spans="1:35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</row>
    <row r="413" spans="1:3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</row>
    <row r="414" spans="1:3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</row>
    <row r="415" spans="1:3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</row>
    <row r="416" spans="1:3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</row>
    <row r="417" spans="1:35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</row>
    <row r="418" spans="1:35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</row>
    <row r="419" spans="1:3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</row>
    <row r="420" spans="1:3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</row>
    <row r="421" spans="1:3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</row>
    <row r="422" spans="1:3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</row>
    <row r="423" spans="1:3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</row>
    <row r="424" spans="1:3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</row>
    <row r="425" spans="1:3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</row>
    <row r="426" spans="1:3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</row>
    <row r="427" spans="1:3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</row>
    <row r="428" spans="1:3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</row>
    <row r="429" spans="1:3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</row>
    <row r="430" spans="1:3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</row>
    <row r="431" spans="1:3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</row>
    <row r="432" spans="1:3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</row>
    <row r="433" spans="1:3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</row>
    <row r="434" spans="1:3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</row>
    <row r="435" spans="1:3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</row>
    <row r="436" spans="1:3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</row>
    <row r="437" spans="1:3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</row>
    <row r="438" spans="1:3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</row>
    <row r="439" spans="1:3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</row>
    <row r="440" spans="1:3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</row>
    <row r="441" spans="1:3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</row>
    <row r="442" spans="1:3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</row>
    <row r="443" spans="1:3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</row>
    <row r="444" spans="1:3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</row>
    <row r="445" spans="1:3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</row>
    <row r="446" spans="1:3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</row>
    <row r="447" spans="1:3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</row>
    <row r="448" spans="1:3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</row>
    <row r="449" spans="1:3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</row>
    <row r="450" spans="1:3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</row>
    <row r="451" spans="1:3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</row>
    <row r="452" spans="1:3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</row>
    <row r="453" spans="1:3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</row>
    <row r="454" spans="1:3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</row>
    <row r="455" spans="1:3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</row>
    <row r="456" spans="1:3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</row>
    <row r="457" spans="1:3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</row>
    <row r="458" spans="1:3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</row>
    <row r="459" spans="1:3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</row>
    <row r="460" spans="1:3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</row>
    <row r="461" spans="1:3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</row>
    <row r="462" spans="1:3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</row>
    <row r="463" spans="1:3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</row>
    <row r="464" spans="1:3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</row>
    <row r="465" spans="1:3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</row>
    <row r="466" spans="1:3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</row>
    <row r="467" spans="1:3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</row>
    <row r="468" spans="1:3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</row>
    <row r="469" spans="1:3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</row>
    <row r="470" spans="1:3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</row>
    <row r="471" spans="1:3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</row>
    <row r="472" spans="1:3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</row>
    <row r="473" spans="1:3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</row>
    <row r="474" spans="1:3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</row>
    <row r="475" spans="1:3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</row>
    <row r="476" spans="1:3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</row>
    <row r="477" spans="1:3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</row>
    <row r="478" spans="1:3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</row>
    <row r="479" spans="1:3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</row>
    <row r="480" spans="1:3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</row>
    <row r="481" spans="1:3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</row>
    <row r="482" spans="1:3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</row>
    <row r="483" spans="1:3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</row>
    <row r="484" spans="1:3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</row>
    <row r="485" spans="1:3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</row>
    <row r="486" spans="1:3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</row>
    <row r="487" spans="1:3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</row>
    <row r="488" spans="1:3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</row>
    <row r="489" spans="1:3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</row>
    <row r="490" spans="1:3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</row>
    <row r="491" spans="1:3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</row>
    <row r="492" spans="1:3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</row>
    <row r="493" spans="1:3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</row>
    <row r="494" spans="1:3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</row>
    <row r="495" spans="1:3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</row>
    <row r="496" spans="1:3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</row>
    <row r="497" spans="1:3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</row>
    <row r="498" spans="1:3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</row>
    <row r="499" spans="1:3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</row>
    <row r="500" spans="1:3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</row>
    <row r="501" spans="1:3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</row>
    <row r="502" spans="1:3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</row>
    <row r="503" spans="1:3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</row>
    <row r="504" spans="1:3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</row>
    <row r="505" spans="1:3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</row>
    <row r="506" spans="1:3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</row>
    <row r="507" spans="1:3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</row>
    <row r="508" spans="1:3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</row>
    <row r="509" spans="1:3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</row>
    <row r="510" spans="1:3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</row>
    <row r="511" spans="1:3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</row>
    <row r="512" spans="1:3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</row>
    <row r="513" spans="1:3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</row>
    <row r="514" spans="1:3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</row>
    <row r="515" spans="1:3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</row>
    <row r="516" spans="1:3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</row>
    <row r="517" spans="1:3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</row>
    <row r="518" spans="1:3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</row>
    <row r="519" spans="1:3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</row>
    <row r="520" spans="1:3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</row>
    <row r="521" spans="1:3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</row>
    <row r="522" spans="1:3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</row>
    <row r="523" spans="1:3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</row>
    <row r="524" spans="1:3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</row>
    <row r="525" spans="1:3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</row>
    <row r="526" spans="1:3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</row>
    <row r="527" spans="1:3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</row>
    <row r="528" spans="1:3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</row>
    <row r="529" spans="1:3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</row>
    <row r="530" spans="1:3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</row>
    <row r="531" spans="1:3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</row>
    <row r="532" spans="1:3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</row>
    <row r="533" spans="1:3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</row>
    <row r="534" spans="1:3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</row>
    <row r="535" spans="1:3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</row>
    <row r="536" spans="1:3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</row>
    <row r="537" spans="1:3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</row>
    <row r="538" spans="1:3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</row>
    <row r="539" spans="1:3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</row>
    <row r="540" spans="1:3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</row>
    <row r="541" spans="1:3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</row>
    <row r="542" spans="1:3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</row>
    <row r="543" spans="1:3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</row>
    <row r="544" spans="1:3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</row>
    <row r="545" spans="1:3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</row>
    <row r="546" spans="1:3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</row>
    <row r="547" spans="1:3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</row>
    <row r="548" spans="1:3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</row>
    <row r="549" spans="1:3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</row>
    <row r="550" spans="1:3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</row>
    <row r="551" spans="1:3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</row>
    <row r="552" spans="1:3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</row>
    <row r="553" spans="1:3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</row>
    <row r="554" spans="1:3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</row>
    <row r="555" spans="1:3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</row>
    <row r="556" spans="1:3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</row>
    <row r="557" spans="1:3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</row>
    <row r="558" spans="1:3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</row>
    <row r="559" spans="1:3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</row>
    <row r="560" spans="1:3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</row>
    <row r="561" spans="1:3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</row>
    <row r="562" spans="1:3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</row>
    <row r="563" spans="1:3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</row>
    <row r="564" spans="1:3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</row>
    <row r="565" spans="1:3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</row>
    <row r="566" spans="1:3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</row>
    <row r="567" spans="1:3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</row>
    <row r="568" spans="1:3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</row>
    <row r="569" spans="1:3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</row>
    <row r="570" spans="1:3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</row>
    <row r="571" spans="1:3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</row>
    <row r="572" spans="1:3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</row>
    <row r="573" spans="1:3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</row>
    <row r="574" spans="1:3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</row>
    <row r="575" spans="1:3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</row>
    <row r="576" spans="1:3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</row>
    <row r="577" spans="1:3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</row>
    <row r="578" spans="1:3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</row>
    <row r="579" spans="1:3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</row>
    <row r="580" spans="1:3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</row>
    <row r="581" spans="1:3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</row>
    <row r="582" spans="1:3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</row>
    <row r="583" spans="1:3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</row>
    <row r="584" spans="1:3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</row>
    <row r="585" spans="1:3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</row>
    <row r="586" spans="1:3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</row>
    <row r="587" spans="1:3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</row>
    <row r="588" spans="1:3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</row>
    <row r="589" spans="1:3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</row>
    <row r="590" spans="1:3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</row>
    <row r="591" spans="1:3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</row>
    <row r="592" spans="1:3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</row>
    <row r="593" spans="1:3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</row>
    <row r="594" spans="1:3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</row>
    <row r="595" spans="1:3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</row>
    <row r="596" spans="1:3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</row>
    <row r="597" spans="1:3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</row>
    <row r="598" spans="1:3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</row>
    <row r="599" spans="1:3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</row>
    <row r="600" spans="1:3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</row>
    <row r="601" spans="1:3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</row>
    <row r="602" spans="1:3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</row>
    <row r="603" spans="1:3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</row>
    <row r="604" spans="1:3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</row>
    <row r="605" spans="1:3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</row>
    <row r="606" spans="1:3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</row>
    <row r="607" spans="1:3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</row>
    <row r="608" spans="1:3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</row>
    <row r="609" spans="1:3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</row>
    <row r="610" spans="1:3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</row>
    <row r="611" spans="1:3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</row>
    <row r="612" spans="1:3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</row>
    <row r="613" spans="1:3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</row>
    <row r="614" spans="1:3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</row>
    <row r="615" spans="1:3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</row>
    <row r="616" spans="1:3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</row>
    <row r="617" spans="1:3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</row>
    <row r="618" spans="1:3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</row>
    <row r="619" spans="1:3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</row>
    <row r="620" spans="1:3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</row>
    <row r="621" spans="1:3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</row>
    <row r="622" spans="1:3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</row>
    <row r="623" spans="1:3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</row>
    <row r="624" spans="1:3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</row>
    <row r="625" spans="1:3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</row>
    <row r="626" spans="1:3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</row>
    <row r="627" spans="1:3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</row>
    <row r="628" spans="1:3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</row>
    <row r="629" spans="1:3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</row>
    <row r="630" spans="1:3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</row>
    <row r="631" spans="1:3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</row>
    <row r="632" spans="1:3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</row>
    <row r="633" spans="1:3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</row>
    <row r="634" spans="1:3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</row>
    <row r="635" spans="1:3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</row>
    <row r="636" spans="1:3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</row>
    <row r="637" spans="1:3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</row>
    <row r="638" spans="1:3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</row>
    <row r="639" spans="1:3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</row>
    <row r="640" spans="1:3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</row>
    <row r="641" spans="1:3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</row>
    <row r="642" spans="1:3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</row>
    <row r="643" spans="1:3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</row>
    <row r="644" spans="1:3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</row>
    <row r="645" spans="1:3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</row>
    <row r="646" spans="1:3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</row>
    <row r="647" spans="1:3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</row>
    <row r="648" spans="1:3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</row>
    <row r="649" spans="1:3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</row>
    <row r="650" spans="1:3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</row>
    <row r="651" spans="1:3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</row>
    <row r="652" spans="1:3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</row>
    <row r="653" spans="1:3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</row>
    <row r="654" spans="1:3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</row>
    <row r="655" spans="1:3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</row>
    <row r="656" spans="1:3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</row>
    <row r="657" spans="1:3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</row>
    <row r="658" spans="1:3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</row>
    <row r="659" spans="1:3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</row>
    <row r="660" spans="1:3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</row>
    <row r="661" spans="1:3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</row>
    <row r="662" spans="1:3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</row>
    <row r="663" spans="1:3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</row>
    <row r="664" spans="1:3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</row>
    <row r="665" spans="1:3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</row>
    <row r="666" spans="1:3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</row>
    <row r="667" spans="1:3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</row>
    <row r="668" spans="1:3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</row>
    <row r="669" spans="1:3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</row>
    <row r="670" spans="1:3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</row>
    <row r="671" spans="1:3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</row>
    <row r="672" spans="1:3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</row>
    <row r="673" spans="1:3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</row>
    <row r="674" spans="1:3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</row>
    <row r="675" spans="1:3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</row>
    <row r="676" spans="1:3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</row>
    <row r="677" spans="1:3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</row>
    <row r="678" spans="1:3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</row>
    <row r="679" spans="1:3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</row>
    <row r="680" spans="1:3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</row>
    <row r="681" spans="1:3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</row>
    <row r="682" spans="1:3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</row>
    <row r="683" spans="1:3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</row>
    <row r="684" spans="1:3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</row>
    <row r="685" spans="1:3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</row>
    <row r="686" spans="1:3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</row>
    <row r="687" spans="1:3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</row>
    <row r="688" spans="1:3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</row>
    <row r="689" spans="1:3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</row>
    <row r="690" spans="1:3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</row>
    <row r="691" spans="1:3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</row>
    <row r="692" spans="1:3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</row>
    <row r="693" spans="1:3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</row>
    <row r="694" spans="1:3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</row>
    <row r="695" spans="1:3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</row>
    <row r="696" spans="1:3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</row>
    <row r="697" spans="1:3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</row>
    <row r="698" spans="1:3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</row>
    <row r="699" spans="1:3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</row>
    <row r="700" spans="1:3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</row>
    <row r="701" spans="1:3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</row>
    <row r="702" spans="1:3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</row>
    <row r="703" spans="1:3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</row>
    <row r="704" spans="1:3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</row>
    <row r="705" spans="1:3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</row>
    <row r="706" spans="1:3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</row>
    <row r="707" spans="1:3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</row>
    <row r="708" spans="1:3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</row>
    <row r="709" spans="1:3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</row>
    <row r="710" spans="1:3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</row>
    <row r="711" spans="1:3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</row>
    <row r="712" spans="1:3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</row>
    <row r="713" spans="1:3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</row>
    <row r="714" spans="1:3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</row>
    <row r="715" spans="1:3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</row>
    <row r="716" spans="1:3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</row>
    <row r="717" spans="1:3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</row>
    <row r="718" spans="1:3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</row>
    <row r="719" spans="1:3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</row>
    <row r="720" spans="1:3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</row>
    <row r="721" spans="1:3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</row>
    <row r="722" spans="1:3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</row>
    <row r="723" spans="1:3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</row>
    <row r="724" spans="1:3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</row>
    <row r="725" spans="1:3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</row>
    <row r="726" spans="1:3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</row>
    <row r="727" spans="1:3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</row>
    <row r="728" spans="1:3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</row>
    <row r="729" spans="1:3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</row>
    <row r="730" spans="1:3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</row>
    <row r="731" spans="1:3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</row>
    <row r="732" spans="1:3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</row>
    <row r="733" spans="1:3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</row>
    <row r="734" spans="1:3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</row>
    <row r="735" spans="1:3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</row>
    <row r="736" spans="1:3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</row>
    <row r="737" spans="1:3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</row>
    <row r="738" spans="1:3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</row>
    <row r="739" spans="1:3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</row>
    <row r="740" spans="1:3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</row>
    <row r="741" spans="1:3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</row>
    <row r="742" spans="1:3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</row>
    <row r="743" spans="1:3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</row>
    <row r="744" spans="1:3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</row>
    <row r="745" spans="1:3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</row>
    <row r="746" spans="1:3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</row>
    <row r="747" spans="1:3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</row>
    <row r="748" spans="1:3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</row>
    <row r="749" spans="1:3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</row>
    <row r="750" spans="1:3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</row>
    <row r="751" spans="1:3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</row>
    <row r="752" spans="1:3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</row>
    <row r="753" spans="1:3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</row>
    <row r="754" spans="1:3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</row>
    <row r="755" spans="1:3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</row>
    <row r="756" spans="1:3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</row>
    <row r="757" spans="1:3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</row>
    <row r="758" spans="1:3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</row>
    <row r="759" spans="1:3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</row>
    <row r="760" spans="1:3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</row>
    <row r="761" spans="1:3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</row>
    <row r="762" spans="1:3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</row>
    <row r="763" spans="1:3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</row>
    <row r="764" spans="1:3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</row>
    <row r="765" spans="1:3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</row>
    <row r="766" spans="1:3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</row>
    <row r="767" spans="1:3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</row>
    <row r="768" spans="1:3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</row>
    <row r="769" spans="1:3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</row>
    <row r="770" spans="1:3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</row>
    <row r="771" spans="1:3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</row>
    <row r="772" spans="1:3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</row>
    <row r="773" spans="1:3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</row>
    <row r="774" spans="1:3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</row>
    <row r="775" spans="1:3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</row>
    <row r="776" spans="1:3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</row>
    <row r="777" spans="1:3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</row>
    <row r="778" spans="1:3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</row>
    <row r="779" spans="1:3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</row>
    <row r="780" spans="1:3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</row>
    <row r="781" spans="1:3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</row>
    <row r="782" spans="1:3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</row>
    <row r="783" spans="1:3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</row>
    <row r="784" spans="1:3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</row>
    <row r="785" spans="1:3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</row>
    <row r="786" spans="1:3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</row>
    <row r="787" spans="1:3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</row>
    <row r="788" spans="1:3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</row>
    <row r="789" spans="1:3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</row>
    <row r="790" spans="1:3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</row>
    <row r="791" spans="1:3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</row>
    <row r="792" spans="1:3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</row>
    <row r="793" spans="1:3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</row>
    <row r="794" spans="1:3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</row>
    <row r="795" spans="1:3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</row>
    <row r="796" spans="1:3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</row>
    <row r="797" spans="1:3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</row>
    <row r="798" spans="1:3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</row>
    <row r="799" spans="1:3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</row>
    <row r="800" spans="1:3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</row>
    <row r="801" spans="1:3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</row>
    <row r="802" spans="1:3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</row>
    <row r="803" spans="1:3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</row>
    <row r="804" spans="1:3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</row>
    <row r="805" spans="1:3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</row>
    <row r="806" spans="1:3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</row>
    <row r="807" spans="1:3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</row>
    <row r="808" spans="1:3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</row>
    <row r="809" spans="1:3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</row>
    <row r="810" spans="1:3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</row>
    <row r="811" spans="1:3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</row>
    <row r="812" spans="1:3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</row>
    <row r="813" spans="1:3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</row>
    <row r="814" spans="1:3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</row>
    <row r="815" spans="1:3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</row>
    <row r="816" spans="1:3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</row>
    <row r="817" spans="1:3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</row>
    <row r="818" spans="1:3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</row>
    <row r="819" spans="1:3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</row>
    <row r="820" spans="1:3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</row>
    <row r="821" spans="1:3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</row>
    <row r="822" spans="1:3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</row>
    <row r="823" spans="1:3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</row>
    <row r="824" spans="1:3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</row>
    <row r="825" spans="1:3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</row>
    <row r="826" spans="1:3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</row>
    <row r="827" spans="1:3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</row>
    <row r="828" spans="1:3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</row>
    <row r="829" spans="1:3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</row>
    <row r="830" spans="1:3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</row>
    <row r="831" spans="1:3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</row>
    <row r="832" spans="1:3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</row>
    <row r="833" spans="1:3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</row>
    <row r="834" spans="1:3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</row>
    <row r="835" spans="1:3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</row>
    <row r="836" spans="1:3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</row>
    <row r="837" spans="1:3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</row>
    <row r="838" spans="1:3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</row>
    <row r="839" spans="1:3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</row>
    <row r="840" spans="1:3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</row>
    <row r="841" spans="1:3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</row>
    <row r="842" spans="1:3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</row>
    <row r="843" spans="1:3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</row>
    <row r="844" spans="1:3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</row>
    <row r="845" spans="1:3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</row>
    <row r="846" spans="1:3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</row>
    <row r="847" spans="1:3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</row>
    <row r="848" spans="1:3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</row>
    <row r="849" spans="1:3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</row>
    <row r="850" spans="1:3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</row>
    <row r="851" spans="1:3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</row>
    <row r="852" spans="1:3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</row>
    <row r="853" spans="1:3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</row>
    <row r="854" spans="1:3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</row>
    <row r="855" spans="1:3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</row>
    <row r="856" spans="1:3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</row>
    <row r="857" spans="1:3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</row>
    <row r="858" spans="1:3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</row>
    <row r="859" spans="1:3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</row>
    <row r="860" spans="1:3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</row>
    <row r="861" spans="1:3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</row>
    <row r="862" spans="1:3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</row>
    <row r="863" spans="1:3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</row>
    <row r="864" spans="1:3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</row>
    <row r="865" spans="1:3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</row>
    <row r="866" spans="1:3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</row>
    <row r="867" spans="1:3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</row>
    <row r="868" spans="1:3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</row>
    <row r="869" spans="1:3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</row>
    <row r="870" spans="1:3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</row>
    <row r="871" spans="1:3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</row>
    <row r="872" spans="1:3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</row>
    <row r="873" spans="1:3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</row>
    <row r="874" spans="1:3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</row>
    <row r="875" spans="1:3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</row>
    <row r="876" spans="1:3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</row>
    <row r="877" spans="1:3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</row>
    <row r="878" spans="1:3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</row>
    <row r="879" spans="1:3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</row>
    <row r="880" spans="1:3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</row>
    <row r="881" spans="1:3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</row>
    <row r="882" spans="1:3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</row>
    <row r="883" spans="1:3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</row>
    <row r="884" spans="1:3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</row>
    <row r="885" spans="1:3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</row>
    <row r="886" spans="1:3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</row>
    <row r="887" spans="1:3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</row>
    <row r="888" spans="1:3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</row>
    <row r="889" spans="1:3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</row>
    <row r="890" spans="1:3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</row>
    <row r="891" spans="1:3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</row>
    <row r="892" spans="1:3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</row>
    <row r="893" spans="1:3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</row>
    <row r="894" spans="1:3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</row>
    <row r="895" spans="1:3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</row>
    <row r="896" spans="1:3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</row>
    <row r="897" spans="1:3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</row>
    <row r="898" spans="1:3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</row>
    <row r="899" spans="1:3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</row>
    <row r="900" spans="1:3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</row>
    <row r="901" spans="1:3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</row>
    <row r="902" spans="1:3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</row>
    <row r="903" spans="1:3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</row>
    <row r="904" spans="1:3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</row>
    <row r="905" spans="1:3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</row>
    <row r="906" spans="1:3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</row>
    <row r="907" spans="1:3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</row>
    <row r="908" spans="1:3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</row>
    <row r="909" spans="1:3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</row>
    <row r="910" spans="1:3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</row>
    <row r="911" spans="1:3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</row>
    <row r="912" spans="1:3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</row>
    <row r="913" spans="1:3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</row>
    <row r="914" spans="1:3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</row>
    <row r="915" spans="1:3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</row>
    <row r="916" spans="1:3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</row>
    <row r="917" spans="1:3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</row>
    <row r="918" spans="1:3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</row>
    <row r="919" spans="1:3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</row>
    <row r="920" spans="1:3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</row>
    <row r="921" spans="1:3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</row>
    <row r="922" spans="1:3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</row>
    <row r="923" spans="1:3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</row>
    <row r="924" spans="1:3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</row>
    <row r="925" spans="1:3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</row>
    <row r="926" spans="1:3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</row>
    <row r="927" spans="1:3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</row>
    <row r="928" spans="1:3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</row>
    <row r="929" spans="1:3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</row>
    <row r="930" spans="1:3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</row>
    <row r="931" spans="1:3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</row>
    <row r="932" spans="1:3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</row>
    <row r="933" spans="1:3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</row>
    <row r="934" spans="1:3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</row>
    <row r="935" spans="1:3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</row>
    <row r="936" spans="1:3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</row>
    <row r="937" spans="1:3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</row>
    <row r="938" spans="1:3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</row>
    <row r="939" spans="1:3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</row>
    <row r="940" spans="1:3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</row>
    <row r="941" spans="1:3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</row>
    <row r="942" spans="1:3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</row>
    <row r="943" spans="1:3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</row>
    <row r="944" spans="1:3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</row>
    <row r="945" spans="1:3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</row>
    <row r="946" spans="1:3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</row>
    <row r="947" spans="1:3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</row>
    <row r="948" spans="1:3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</row>
  </sheetData>
  <phoneticPr fontId="9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K21"/>
  <sheetViews>
    <sheetView workbookViewId="0"/>
  </sheetViews>
  <sheetFormatPr defaultRowHeight="12.75"/>
  <cols>
    <col min="6" max="6" width="4.5703125" customWidth="1"/>
    <col min="8" max="8" width="15.5703125" customWidth="1"/>
    <col min="11" max="11" width="13.5703125" customWidth="1"/>
  </cols>
  <sheetData>
    <row r="8" spans="1:11">
      <c r="D8" s="4" t="s">
        <v>30</v>
      </c>
      <c r="H8" s="4" t="s">
        <v>31</v>
      </c>
      <c r="J8" s="4" t="s">
        <v>32</v>
      </c>
    </row>
    <row r="9" spans="1:11">
      <c r="D9" s="3" t="s">
        <v>33</v>
      </c>
      <c r="E9" s="1"/>
      <c r="F9" s="1"/>
      <c r="G9" s="1"/>
      <c r="H9" s="3" t="s">
        <v>34</v>
      </c>
      <c r="J9" s="3" t="s">
        <v>35</v>
      </c>
      <c r="K9" s="1"/>
    </row>
    <row r="10" spans="1:11">
      <c r="A10">
        <v>-146.5</v>
      </c>
      <c r="B10">
        <v>-2.0006499980809167E-3</v>
      </c>
      <c r="D10" t="s">
        <v>10</v>
      </c>
      <c r="E10">
        <v>41577.296999999999</v>
      </c>
      <c r="G10" t="s">
        <v>36</v>
      </c>
      <c r="H10" s="5">
        <v>-1.2553466277307299E-3</v>
      </c>
      <c r="J10" t="s">
        <v>37</v>
      </c>
      <c r="K10" s="10">
        <f>H10+E10</f>
        <v>41577.295744653369</v>
      </c>
    </row>
    <row r="11" spans="1:11">
      <c r="A11">
        <v>-140</v>
      </c>
      <c r="B11">
        <v>-6.739999953424558E-4</v>
      </c>
      <c r="G11" t="s">
        <v>38</v>
      </c>
      <c r="H11" s="6">
        <v>3.9294424658935608E-4</v>
      </c>
      <c r="J11" t="s">
        <v>39</v>
      </c>
      <c r="K11" s="11">
        <f>H11</f>
        <v>3.9294424658935608E-4</v>
      </c>
    </row>
    <row r="12" spans="1:11">
      <c r="A12">
        <v>-21</v>
      </c>
      <c r="B12">
        <v>-2.186099998652935E-3</v>
      </c>
    </row>
    <row r="13" spans="1:11">
      <c r="A13">
        <v>-19</v>
      </c>
      <c r="B13">
        <v>-2.2778999918955378E-3</v>
      </c>
      <c r="D13" t="s">
        <v>11</v>
      </c>
      <c r="E13">
        <v>0.46279589999999998</v>
      </c>
      <c r="G13" t="s">
        <v>40</v>
      </c>
      <c r="H13" s="5">
        <v>-5.9344398756588207E-7</v>
      </c>
      <c r="J13" t="s">
        <v>41</v>
      </c>
      <c r="K13" s="10">
        <f>H13+E13</f>
        <v>0.46279530655601242</v>
      </c>
    </row>
    <row r="14" spans="1:11">
      <c r="A14">
        <v>0</v>
      </c>
      <c r="B14">
        <v>0</v>
      </c>
      <c r="G14" t="s">
        <v>42</v>
      </c>
      <c r="H14" s="6">
        <v>2.9517716981520968E-7</v>
      </c>
      <c r="J14" t="s">
        <v>39</v>
      </c>
      <c r="K14" s="11">
        <f>H14</f>
        <v>2.9517716981520968E-7</v>
      </c>
    </row>
    <row r="15" spans="1:11">
      <c r="A15">
        <v>0.5</v>
      </c>
      <c r="B15">
        <v>-1.9795000116573647E-4</v>
      </c>
    </row>
    <row r="16" spans="1:11">
      <c r="A16">
        <v>17416</v>
      </c>
      <c r="B16">
        <v>-4.9394399997254368E-2</v>
      </c>
      <c r="G16" t="s">
        <v>43</v>
      </c>
      <c r="H16" s="5">
        <v>-1.2464630581736245E-10</v>
      </c>
      <c r="J16" t="s">
        <v>44</v>
      </c>
      <c r="K16" s="11">
        <f>H16</f>
        <v>-1.2464630581736245E-10</v>
      </c>
    </row>
    <row r="17" spans="1:11">
      <c r="A17">
        <v>19710</v>
      </c>
      <c r="B17">
        <v>-6.1888999996881466E-2</v>
      </c>
      <c r="G17" t="s">
        <v>45</v>
      </c>
      <c r="H17" s="6">
        <v>1.4705322416579118E-11</v>
      </c>
      <c r="J17" t="s">
        <v>39</v>
      </c>
      <c r="K17" s="11">
        <f>H17</f>
        <v>1.4705322416579118E-11</v>
      </c>
    </row>
    <row r="18" spans="1:11">
      <c r="A18">
        <v>19716.5</v>
      </c>
      <c r="B18">
        <v>-6.0262349994445685E-2</v>
      </c>
      <c r="H18" s="6"/>
    </row>
    <row r="19" spans="1:11">
      <c r="A19">
        <v>19718.5</v>
      </c>
      <c r="B19">
        <v>-6.0454149992438033E-2</v>
      </c>
      <c r="G19" t="s">
        <v>46</v>
      </c>
      <c r="H19" s="6">
        <v>9.6704736107813133E-4</v>
      </c>
    </row>
    <row r="20" spans="1:11">
      <c r="A20">
        <v>19882</v>
      </c>
      <c r="B20">
        <v>-6.4083800003572833E-2</v>
      </c>
    </row>
    <row r="21" spans="1:11">
      <c r="A21">
        <v>22117</v>
      </c>
      <c r="B21">
        <v>-7.5208851019851863E-2</v>
      </c>
    </row>
  </sheetData>
  <phoneticPr fontId="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469"/>
  <sheetViews>
    <sheetView workbookViewId="0">
      <selection activeCell="P21" sqref="P21"/>
    </sheetView>
  </sheetViews>
  <sheetFormatPr defaultRowHeight="12.75"/>
  <cols>
    <col min="1" max="1" width="16.42578125" customWidth="1"/>
    <col min="2" max="2" width="4.140625" style="16" customWidth="1"/>
    <col min="3" max="3" width="13.5703125" style="24" customWidth="1"/>
    <col min="4" max="4" width="11.85546875" style="24" customWidth="1"/>
    <col min="5" max="5" width="11.42578125" customWidth="1"/>
    <col min="8" max="14" width="8.42578125" customWidth="1"/>
    <col min="16" max="16" width="10.7109375" customWidth="1"/>
    <col min="17" max="17" width="8.42578125" customWidth="1"/>
    <col min="18" max="18" width="3.85546875" customWidth="1"/>
  </cols>
  <sheetData>
    <row r="1" spans="1:22" ht="21" thickBot="1">
      <c r="A1" s="14" t="s">
        <v>108</v>
      </c>
      <c r="E1" s="24">
        <v>33570.456700000002</v>
      </c>
      <c r="F1" t="s">
        <v>118</v>
      </c>
      <c r="U1" s="40" t="s">
        <v>20</v>
      </c>
      <c r="V1" s="55" t="s">
        <v>86</v>
      </c>
    </row>
    <row r="2" spans="1:22">
      <c r="A2" t="s">
        <v>47</v>
      </c>
      <c r="B2" s="24" t="s">
        <v>9</v>
      </c>
      <c r="E2" s="24">
        <v>0.46279832900000001</v>
      </c>
      <c r="U2" s="48">
        <v>-30000</v>
      </c>
      <c r="V2" s="49">
        <f t="shared" ref="V2:V17" si="0">+D$11+D$12*U2+D$13*U2^2</f>
        <v>-4.2027887010682594E-2</v>
      </c>
    </row>
    <row r="3" spans="1:22" ht="13.5" thickBot="1">
      <c r="A3" s="99" t="s">
        <v>207</v>
      </c>
      <c r="C3" s="18"/>
      <c r="E3" s="24">
        <v>45231.521079999999</v>
      </c>
      <c r="F3" t="s">
        <v>202</v>
      </c>
      <c r="U3" s="48">
        <v>-28000</v>
      </c>
      <c r="V3" s="49">
        <f t="shared" si="0"/>
        <v>-3.4152553183549449E-2</v>
      </c>
    </row>
    <row r="4" spans="1:22" ht="14.25" thickTop="1" thickBot="1">
      <c r="A4" s="15" t="s">
        <v>48</v>
      </c>
      <c r="C4" s="42">
        <v>41577.296999999999</v>
      </c>
      <c r="D4" s="43">
        <v>0.46279589999999998</v>
      </c>
      <c r="E4" s="24">
        <v>0.46279347100000001</v>
      </c>
      <c r="U4" s="48">
        <v>-26000</v>
      </c>
      <c r="V4" s="49">
        <f t="shared" si="0"/>
        <v>-2.7016982881046418E-2</v>
      </c>
    </row>
    <row r="5" spans="1:22" ht="13.5" thickTop="1">
      <c r="E5" s="24">
        <v>50698.9447</v>
      </c>
      <c r="F5" t="s">
        <v>203</v>
      </c>
      <c r="U5" s="48">
        <v>-24000</v>
      </c>
      <c r="V5" s="49">
        <f t="shared" si="0"/>
        <v>-2.0621176103173523E-2</v>
      </c>
    </row>
    <row r="6" spans="1:22">
      <c r="A6" s="15" t="s">
        <v>49</v>
      </c>
      <c r="E6" s="24">
        <v>0.46279091999999999</v>
      </c>
      <c r="U6" s="48">
        <v>-22000</v>
      </c>
      <c r="V6" s="49">
        <f t="shared" si="0"/>
        <v>-1.496513284993076E-2</v>
      </c>
    </row>
    <row r="7" spans="1:22">
      <c r="A7" t="s">
        <v>10</v>
      </c>
      <c r="C7" s="24">
        <v>45231.521500000003</v>
      </c>
      <c r="D7" s="98" t="s">
        <v>206</v>
      </c>
      <c r="U7" s="48">
        <v>-20000</v>
      </c>
      <c r="V7" s="49">
        <f t="shared" si="0"/>
        <v>-1.0048853121318112E-2</v>
      </c>
    </row>
    <row r="8" spans="1:22">
      <c r="A8" t="s">
        <v>11</v>
      </c>
      <c r="C8" s="24">
        <v>0.46279447000000001</v>
      </c>
      <c r="D8" s="98" t="s">
        <v>205</v>
      </c>
      <c r="U8" s="48">
        <v>-18000</v>
      </c>
      <c r="V8" s="49">
        <f t="shared" si="0"/>
        <v>-5.8723369173355917E-3</v>
      </c>
    </row>
    <row r="9" spans="1:22">
      <c r="H9">
        <f>D13/D18^2</f>
        <v>-4.3174296851239921E-10</v>
      </c>
      <c r="U9" s="48">
        <v>-16000</v>
      </c>
      <c r="V9" s="49">
        <f t="shared" si="0"/>
        <v>-2.4355842379831967E-3</v>
      </c>
    </row>
    <row r="10" spans="1:22" ht="13.5" thickBot="1">
      <c r="C10" s="44" t="s">
        <v>55</v>
      </c>
      <c r="D10" s="44" t="s">
        <v>56</v>
      </c>
      <c r="U10" s="48">
        <v>-14000</v>
      </c>
      <c r="V10" s="49">
        <f t="shared" si="0"/>
        <v>2.6140491673906988E-4</v>
      </c>
    </row>
    <row r="11" spans="1:22" ht="13.5" thickTop="1">
      <c r="A11" t="s">
        <v>50</v>
      </c>
      <c r="C11" s="24">
        <f>INTERCEPT(G21:G831,F21:F831)</f>
        <v>2.1228861185809342E-3</v>
      </c>
      <c r="D11" s="24">
        <f>E11*F11</f>
        <v>-1.5730496898485494E-3</v>
      </c>
      <c r="E11" s="7">
        <v>-1.5730496898485494E-3</v>
      </c>
      <c r="F11" s="2">
        <v>1</v>
      </c>
      <c r="U11" s="48">
        <v>-12000</v>
      </c>
      <c r="V11" s="49">
        <f t="shared" si="0"/>
        <v>2.2186305468312167E-3</v>
      </c>
    </row>
    <row r="12" spans="1:22">
      <c r="A12" t="s">
        <v>51</v>
      </c>
      <c r="C12" s="24">
        <f>SLOPE(G21:G831,F21:F831)</f>
        <v>7.096355918539966E-7</v>
      </c>
      <c r="D12" s="24">
        <f>E12*F12</f>
        <v>-1.4256186400018351E-6</v>
      </c>
      <c r="E12" s="8">
        <v>-1.4256186400018351E-2</v>
      </c>
      <c r="F12" s="2">
        <v>1E-4</v>
      </c>
      <c r="U12" s="48">
        <v>-10000</v>
      </c>
      <c r="V12" s="49">
        <f t="shared" si="0"/>
        <v>3.436092652293235E-3</v>
      </c>
    </row>
    <row r="13" spans="1:22" ht="13.5" thickBot="1">
      <c r="A13" t="s">
        <v>52</v>
      </c>
      <c r="D13" s="24">
        <f>E13*F13</f>
        <v>-9.247044057876566E-11</v>
      </c>
      <c r="E13" s="9">
        <v>-9.2470440578765658E-3</v>
      </c>
      <c r="F13" s="2">
        <v>1E-8</v>
      </c>
      <c r="U13" s="48">
        <v>-8000</v>
      </c>
      <c r="V13" s="49">
        <f t="shared" si="0"/>
        <v>3.9137912331251292E-3</v>
      </c>
    </row>
    <row r="14" spans="1:22" ht="13.5" thickTop="1">
      <c r="A14" t="s">
        <v>12</v>
      </c>
      <c r="D14" s="24">
        <f>2*D13</f>
        <v>-1.8494088115753132E-10</v>
      </c>
      <c r="E14">
        <f>SUM(Q21:Q895)</f>
        <v>1.1815208655005804E-2</v>
      </c>
      <c r="U14" s="48">
        <v>-6000</v>
      </c>
      <c r="V14" s="49">
        <f t="shared" si="0"/>
        <v>3.6517262893268972E-3</v>
      </c>
    </row>
    <row r="15" spans="1:22">
      <c r="A15" s="4" t="s">
        <v>53</v>
      </c>
      <c r="B15"/>
      <c r="C15" s="45">
        <f>(C7+C11)+(C8+C12)*INT(MAX(F21:F3440))</f>
        <v>45257.44015294571</v>
      </c>
      <c r="D15" s="45">
        <f>+C7+INT(MAX(F21:F1495))*C8+D11+D12*INT(MAX(F21:F3930))+D13*INT(MAX(F21:F3957)^2)</f>
        <v>45257.436337145678</v>
      </c>
      <c r="U15" s="48">
        <v>-4000</v>
      </c>
      <c r="V15" s="49">
        <f t="shared" si="0"/>
        <v>2.649897820898541E-3</v>
      </c>
    </row>
    <row r="16" spans="1:22">
      <c r="A16" s="15" t="s">
        <v>13</v>
      </c>
      <c r="B16"/>
      <c r="C16" s="46">
        <f>+C8+C12</f>
        <v>0.46279517963559186</v>
      </c>
      <c r="D16" s="45">
        <f>+C8+D12+2*D13*MAX(F21:F30)</f>
        <v>0.46279669252518169</v>
      </c>
      <c r="U16" s="48">
        <v>-2000</v>
      </c>
      <c r="V16" s="49">
        <f t="shared" si="0"/>
        <v>9.0830582784005832E-4</v>
      </c>
    </row>
    <row r="17" spans="1:22" ht="13.5" thickBot="1">
      <c r="A17" s="26" t="s">
        <v>109</v>
      </c>
      <c r="B17"/>
      <c r="C17" s="24">
        <f>COUNT(C21:C2098)</f>
        <v>30</v>
      </c>
      <c r="U17" s="48">
        <v>0</v>
      </c>
      <c r="V17" s="49">
        <f t="shared" si="0"/>
        <v>-1.5730496898485494E-3</v>
      </c>
    </row>
    <row r="18" spans="1:22" ht="14.25" thickTop="1" thickBot="1">
      <c r="A18" s="15" t="s">
        <v>54</v>
      </c>
      <c r="B18"/>
      <c r="C18" s="38">
        <f>+C15</f>
        <v>45257.44015294571</v>
      </c>
      <c r="D18" s="39">
        <f>C16</f>
        <v>0.46279517963559186</v>
      </c>
      <c r="E18" s="50" t="s">
        <v>55</v>
      </c>
      <c r="U18" s="48"/>
      <c r="V18" s="49"/>
    </row>
    <row r="19" spans="1:22" ht="13.5" thickBot="1">
      <c r="A19" s="15" t="s">
        <v>106</v>
      </c>
      <c r="B19"/>
      <c r="C19" s="40">
        <f>+D15</f>
        <v>45257.436337145678</v>
      </c>
      <c r="D19" s="41">
        <f>+D16</f>
        <v>0.46279669252518169</v>
      </c>
      <c r="E19" s="25" t="s">
        <v>107</v>
      </c>
      <c r="G19" t="s">
        <v>14</v>
      </c>
      <c r="U19" s="53"/>
      <c r="V19" s="54"/>
    </row>
    <row r="20" spans="1:22" ht="13.5" thickBot="1">
      <c r="A20" s="12" t="s">
        <v>15</v>
      </c>
      <c r="B20" s="12" t="s">
        <v>16</v>
      </c>
      <c r="C20" s="47" t="s">
        <v>17</v>
      </c>
      <c r="D20" s="47" t="s">
        <v>18</v>
      </c>
      <c r="E20" s="12" t="s">
        <v>19</v>
      </c>
      <c r="F20" s="12" t="s">
        <v>20</v>
      </c>
      <c r="G20" s="12" t="s">
        <v>21</v>
      </c>
      <c r="H20" s="13" t="s">
        <v>22</v>
      </c>
      <c r="I20" s="13" t="s">
        <v>23</v>
      </c>
      <c r="J20" s="13" t="s">
        <v>91</v>
      </c>
      <c r="K20" s="13" t="s">
        <v>83</v>
      </c>
      <c r="L20" s="13" t="s">
        <v>84</v>
      </c>
      <c r="M20" s="13" t="s">
        <v>85</v>
      </c>
      <c r="N20" s="13" t="s">
        <v>104</v>
      </c>
      <c r="O20" s="13" t="s">
        <v>86</v>
      </c>
      <c r="P20" s="27" t="s">
        <v>112</v>
      </c>
      <c r="Q20" s="12" t="s">
        <v>25</v>
      </c>
      <c r="R20" s="1"/>
      <c r="S20" s="56" t="s">
        <v>119</v>
      </c>
      <c r="U20" s="15"/>
      <c r="V20" s="29"/>
    </row>
    <row r="21" spans="1:22" ht="13.5" thickTop="1">
      <c r="A21" s="94" t="s">
        <v>204</v>
      </c>
      <c r="B21" s="95" t="s">
        <v>89</v>
      </c>
      <c r="C21" s="96">
        <v>33570.464999999997</v>
      </c>
      <c r="E21" s="29">
        <f t="shared" ref="E21:E50" si="1">(C21-C$7)/C$8</f>
        <v>-25197.052376187654</v>
      </c>
      <c r="F21" s="15">
        <f t="shared" ref="F21:F27" si="2">ROUND(2*E21,0)/2</f>
        <v>-25197</v>
      </c>
      <c r="G21" s="29">
        <f t="shared" ref="G21:G50" si="3">C21-(C$7+F21*C$8)</f>
        <v>-2.4239410005975515E-2</v>
      </c>
      <c r="H21" s="29"/>
      <c r="I21" s="29"/>
      <c r="J21" s="29"/>
      <c r="L21" s="29"/>
      <c r="M21" s="29">
        <f t="shared" ref="M21:M50" si="4">G21</f>
        <v>-2.4239410005975515E-2</v>
      </c>
      <c r="N21" s="29">
        <f t="shared" ref="N21:N50" si="5">G21</f>
        <v>-2.4239410005975515E-2</v>
      </c>
      <c r="O21" s="29">
        <f t="shared" ref="O21:O50" si="6">+D$11+D$12*F21+D$13*F21^2</f>
        <v>-2.4360184704480113E-2</v>
      </c>
      <c r="P21" s="30">
        <f t="shared" ref="P21:P50" si="7">C21-15018.5</f>
        <v>18551.964999999997</v>
      </c>
      <c r="Q21" s="29">
        <f t="shared" ref="Q21:Q50" si="8">(G21-O21)^2</f>
        <v>1.4586527798876664E-8</v>
      </c>
      <c r="U21" s="4"/>
    </row>
    <row r="22" spans="1:22">
      <c r="A22" s="94" t="s">
        <v>204</v>
      </c>
      <c r="B22" s="95" t="s">
        <v>89</v>
      </c>
      <c r="C22" s="96">
        <v>33913.377999999997</v>
      </c>
      <c r="E22" s="29">
        <f t="shared" si="1"/>
        <v>-24456.090627012039</v>
      </c>
      <c r="F22" s="15">
        <f t="shared" si="2"/>
        <v>-24456</v>
      </c>
      <c r="G22" s="29">
        <f t="shared" si="3"/>
        <v>-4.1941680006857496E-2</v>
      </c>
      <c r="H22" s="29"/>
      <c r="I22" s="29"/>
      <c r="J22" s="29"/>
      <c r="L22" s="29"/>
      <c r="M22" s="29">
        <f t="shared" si="4"/>
        <v>-4.1941680006857496E-2</v>
      </c>
      <c r="N22" s="29">
        <f t="shared" si="5"/>
        <v>-4.1941680006857496E-2</v>
      </c>
      <c r="O22" s="29">
        <f t="shared" si="6"/>
        <v>-2.201431494025289E-2</v>
      </c>
      <c r="P22" s="30">
        <f t="shared" si="7"/>
        <v>18894.877999999997</v>
      </c>
      <c r="Q22" s="29">
        <f t="shared" si="8"/>
        <v>3.9709987849773358E-4</v>
      </c>
      <c r="U22" s="4"/>
    </row>
    <row r="23" spans="1:22">
      <c r="A23" s="94" t="s">
        <v>204</v>
      </c>
      <c r="B23" s="95" t="s">
        <v>89</v>
      </c>
      <c r="C23" s="96">
        <v>34603.436999999998</v>
      </c>
      <c r="E23" s="29">
        <f t="shared" si="1"/>
        <v>-22965.020519800084</v>
      </c>
      <c r="F23" s="15">
        <f t="shared" si="2"/>
        <v>-22965</v>
      </c>
      <c r="G23" s="29">
        <f t="shared" si="3"/>
        <v>-9.4964500021887943E-3</v>
      </c>
      <c r="H23" s="29"/>
      <c r="I23" s="29"/>
      <c r="J23" s="29"/>
      <c r="L23" s="29"/>
      <c r="M23" s="29">
        <f t="shared" si="4"/>
        <v>-9.4964500021887943E-3</v>
      </c>
      <c r="N23" s="29">
        <f t="shared" si="5"/>
        <v>-9.4964500021887943E-3</v>
      </c>
      <c r="O23" s="29">
        <f t="shared" si="6"/>
        <v>-1.7601816555331332E-2</v>
      </c>
      <c r="P23" s="30">
        <f t="shared" si="7"/>
        <v>19584.936999999998</v>
      </c>
      <c r="Q23" s="29">
        <f t="shared" si="8"/>
        <v>6.5696966960801742E-5</v>
      </c>
      <c r="U23" s="4"/>
    </row>
    <row r="24" spans="1:22">
      <c r="A24" s="94" t="s">
        <v>204</v>
      </c>
      <c r="B24" s="95" t="s">
        <v>89</v>
      </c>
      <c r="C24" s="96">
        <v>34279.46</v>
      </c>
      <c r="E24" s="29">
        <f t="shared" si="1"/>
        <v>-23665.065617573182</v>
      </c>
      <c r="F24" s="15">
        <f t="shared" si="2"/>
        <v>-23665</v>
      </c>
      <c r="G24" s="29">
        <f t="shared" si="3"/>
        <v>-3.0367450002813712E-2</v>
      </c>
      <c r="H24" s="29"/>
      <c r="I24" s="29"/>
      <c r="J24" s="29"/>
      <c r="L24" s="29"/>
      <c r="M24" s="29">
        <f t="shared" si="4"/>
        <v>-3.0367450002813712E-2</v>
      </c>
      <c r="N24" s="29">
        <f t="shared" si="5"/>
        <v>-3.0367450002813712E-2</v>
      </c>
      <c r="O24" s="29">
        <f t="shared" si="6"/>
        <v>-1.9622211158261536E-2</v>
      </c>
      <c r="P24" s="30">
        <f t="shared" si="7"/>
        <v>19260.96</v>
      </c>
      <c r="Q24" s="29">
        <f t="shared" si="8"/>
        <v>1.1546015782647297E-4</v>
      </c>
      <c r="U24" s="4"/>
    </row>
    <row r="25" spans="1:22">
      <c r="A25" s="94" t="s">
        <v>204</v>
      </c>
      <c r="B25" s="95" t="s">
        <v>89</v>
      </c>
      <c r="C25" s="96">
        <v>34627.510999999999</v>
      </c>
      <c r="E25" s="29">
        <f t="shared" si="1"/>
        <v>-22913.001747838523</v>
      </c>
      <c r="F25" s="15">
        <f t="shared" si="2"/>
        <v>-22913</v>
      </c>
      <c r="G25" s="29">
        <f t="shared" si="3"/>
        <v>-8.0889000673778355E-4</v>
      </c>
      <c r="H25" s="29"/>
      <c r="I25" s="29"/>
      <c r="J25" s="29"/>
      <c r="L25" s="29"/>
      <c r="M25" s="29">
        <f t="shared" si="4"/>
        <v>-8.0889000673778355E-4</v>
      </c>
      <c r="N25" s="29">
        <f t="shared" si="5"/>
        <v>-8.0889000673778355E-4</v>
      </c>
      <c r="O25" s="29">
        <f t="shared" si="6"/>
        <v>-1.7455346063222053E-2</v>
      </c>
      <c r="P25" s="30">
        <f t="shared" si="7"/>
        <v>19609.010999999999</v>
      </c>
      <c r="Q25" s="29">
        <f t="shared" si="8"/>
        <v>2.7710449924046182E-4</v>
      </c>
      <c r="U25" s="4"/>
    </row>
    <row r="26" spans="1:22">
      <c r="A26" s="94" t="s">
        <v>204</v>
      </c>
      <c r="B26" s="95" t="s">
        <v>89</v>
      </c>
      <c r="C26" s="96">
        <v>34748.288</v>
      </c>
      <c r="E26" s="29">
        <f t="shared" si="1"/>
        <v>-22652.028447963094</v>
      </c>
      <c r="F26" s="15">
        <f t="shared" si="2"/>
        <v>-22652</v>
      </c>
      <c r="G26" s="29">
        <f t="shared" si="3"/>
        <v>-1.3165559998014942E-2</v>
      </c>
      <c r="H26" s="29"/>
      <c r="I26" s="29"/>
      <c r="J26" s="29"/>
      <c r="L26" s="29"/>
      <c r="M26" s="29">
        <f t="shared" si="4"/>
        <v>-1.3165559998014942E-2</v>
      </c>
      <c r="N26" s="29">
        <f t="shared" si="5"/>
        <v>-1.3165559998014942E-2</v>
      </c>
      <c r="O26" s="29">
        <f t="shared" si="6"/>
        <v>-1.6727731050144985E-2</v>
      </c>
      <c r="P26" s="30">
        <f t="shared" si="7"/>
        <v>19729.788</v>
      </c>
      <c r="Q26" s="29">
        <f t="shared" si="8"/>
        <v>1.2689062604633256E-5</v>
      </c>
      <c r="U26" s="4"/>
    </row>
    <row r="27" spans="1:22">
      <c r="A27" s="94" t="s">
        <v>204</v>
      </c>
      <c r="B27" s="95" t="s">
        <v>89</v>
      </c>
      <c r="C27" s="96">
        <v>34779.283000000003</v>
      </c>
      <c r="E27" s="29">
        <f t="shared" si="1"/>
        <v>-22585.054873278841</v>
      </c>
      <c r="F27" s="15">
        <f t="shared" si="2"/>
        <v>-22585</v>
      </c>
      <c r="G27" s="29">
        <f t="shared" si="3"/>
        <v>-2.5395049997314345E-2</v>
      </c>
      <c r="H27" s="29"/>
      <c r="I27" s="29"/>
      <c r="J27" s="29"/>
      <c r="L27" s="29"/>
      <c r="M27" s="29">
        <f t="shared" si="4"/>
        <v>-2.5395049997314345E-2</v>
      </c>
      <c r="N27" s="29">
        <f t="shared" si="5"/>
        <v>-2.5395049997314345E-2</v>
      </c>
      <c r="O27" s="29">
        <f t="shared" si="6"/>
        <v>-1.6542980782554177E-2</v>
      </c>
      <c r="P27" s="30">
        <f t="shared" si="7"/>
        <v>19760.783000000003</v>
      </c>
      <c r="Q27" s="29">
        <f t="shared" si="8"/>
        <v>7.8359129382904713E-5</v>
      </c>
      <c r="U27" s="4"/>
    </row>
    <row r="28" spans="1:22">
      <c r="A28" s="94" t="s">
        <v>204</v>
      </c>
      <c r="B28" s="95" t="s">
        <v>89</v>
      </c>
      <c r="C28" s="96">
        <v>35400.341999999997</v>
      </c>
      <c r="E28" s="29">
        <f t="shared" si="1"/>
        <v>-21243.079028148295</v>
      </c>
      <c r="F28" s="15">
        <f t="shared" ref="F28:F50" si="9">ROUND(2*E28,0)/2</f>
        <v>-21243</v>
      </c>
      <c r="G28" s="29">
        <f t="shared" si="3"/>
        <v>-3.6573790006514173E-2</v>
      </c>
      <c r="H28" s="29"/>
      <c r="I28" s="29"/>
      <c r="J28" s="29"/>
      <c r="L28" s="29"/>
      <c r="M28" s="29">
        <f t="shared" si="4"/>
        <v>-3.6573790006514173E-2</v>
      </c>
      <c r="N28" s="29">
        <f t="shared" si="5"/>
        <v>-3.6573790006514173E-2</v>
      </c>
      <c r="O28" s="29">
        <f t="shared" si="6"/>
        <v>-1.301731081911784E-2</v>
      </c>
      <c r="P28" s="30">
        <f t="shared" si="7"/>
        <v>20381.841999999997</v>
      </c>
      <c r="Q28" s="29">
        <f t="shared" si="8"/>
        <v>5.5490771170623658E-4</v>
      </c>
      <c r="U28" s="4"/>
    </row>
    <row r="29" spans="1:22">
      <c r="A29" s="94" t="s">
        <v>204</v>
      </c>
      <c r="B29" s="95" t="s">
        <v>89</v>
      </c>
      <c r="C29" s="96">
        <v>35868.243999999999</v>
      </c>
      <c r="E29" s="29">
        <f t="shared" si="1"/>
        <v>-20232.042746751067</v>
      </c>
      <c r="F29" s="15">
        <f t="shared" si="9"/>
        <v>-20232</v>
      </c>
      <c r="G29" s="29">
        <f t="shared" si="3"/>
        <v>-1.9782960000156891E-2</v>
      </c>
      <c r="H29" s="29"/>
      <c r="I29" s="29"/>
      <c r="J29" s="29"/>
      <c r="L29" s="29"/>
      <c r="M29" s="29">
        <f t="shared" si="4"/>
        <v>-1.9782960000156891E-2</v>
      </c>
      <c r="N29" s="29">
        <f t="shared" si="5"/>
        <v>-1.9782960000156891E-2</v>
      </c>
      <c r="O29" s="29">
        <f t="shared" si="6"/>
        <v>-1.0581212414402345E-2</v>
      </c>
      <c r="P29" s="30">
        <f t="shared" si="7"/>
        <v>20849.743999999999</v>
      </c>
      <c r="Q29" s="29">
        <f t="shared" si="8"/>
        <v>8.4672158631939607E-5</v>
      </c>
      <c r="U29" s="4"/>
    </row>
    <row r="30" spans="1:22">
      <c r="A30" s="94" t="s">
        <v>204</v>
      </c>
      <c r="B30" s="95" t="s">
        <v>89</v>
      </c>
      <c r="C30" s="96">
        <v>36102.453000000001</v>
      </c>
      <c r="E30" s="29">
        <f t="shared" si="1"/>
        <v>-19725.967123159448</v>
      </c>
      <c r="F30" s="15">
        <f t="shared" si="9"/>
        <v>-19726</v>
      </c>
      <c r="G30" s="29">
        <f t="shared" si="3"/>
        <v>1.5215219995297957E-2</v>
      </c>
      <c r="H30" s="29"/>
      <c r="I30" s="29"/>
      <c r="J30" s="29"/>
      <c r="L30" s="29"/>
      <c r="M30" s="29">
        <f t="shared" si="4"/>
        <v>1.5215219995297957E-2</v>
      </c>
      <c r="N30" s="29">
        <f t="shared" si="5"/>
        <v>1.5215219995297957E-2</v>
      </c>
      <c r="O30" s="29">
        <f t="shared" si="6"/>
        <v>-9.4329389107322345E-3</v>
      </c>
      <c r="P30" s="30">
        <f t="shared" si="7"/>
        <v>21083.953000000001</v>
      </c>
      <c r="Q30" s="29">
        <f t="shared" si="8"/>
        <v>6.0753173745691543E-4</v>
      </c>
      <c r="U30" s="4"/>
    </row>
    <row r="31" spans="1:22">
      <c r="A31" s="94" t="s">
        <v>204</v>
      </c>
      <c r="B31" s="95" t="s">
        <v>89</v>
      </c>
      <c r="C31" s="96">
        <v>36106.449999999997</v>
      </c>
      <c r="E31" s="29">
        <f t="shared" si="1"/>
        <v>-19717.330459890771</v>
      </c>
      <c r="F31" s="15">
        <f t="shared" si="9"/>
        <v>-19717.5</v>
      </c>
      <c r="G31" s="29">
        <f t="shared" si="3"/>
        <v>7.8462224992108531E-2</v>
      </c>
      <c r="H31" s="29"/>
      <c r="I31" s="29"/>
      <c r="J31" s="29"/>
      <c r="L31" s="29"/>
      <c r="M31" s="29">
        <f t="shared" si="4"/>
        <v>7.8462224992108531E-2</v>
      </c>
      <c r="N31" s="29">
        <f t="shared" si="5"/>
        <v>7.8462224992108531E-2</v>
      </c>
      <c r="O31" s="29">
        <f t="shared" si="6"/>
        <v>-9.4140541276770164E-3</v>
      </c>
      <c r="P31" s="30">
        <f t="shared" si="7"/>
        <v>21087.949999999997</v>
      </c>
      <c r="Q31" s="29">
        <f t="shared" si="8"/>
        <v>7.7222404319384572E-3</v>
      </c>
      <c r="U31" s="4"/>
    </row>
    <row r="32" spans="1:22">
      <c r="A32" s="94" t="s">
        <v>204</v>
      </c>
      <c r="B32" s="95" t="s">
        <v>89</v>
      </c>
      <c r="C32" s="96">
        <v>36127.385999999999</v>
      </c>
      <c r="E32" s="29">
        <f t="shared" si="1"/>
        <v>-19672.092235674303</v>
      </c>
      <c r="F32" s="15">
        <f t="shared" si="9"/>
        <v>-19672</v>
      </c>
      <c r="G32" s="29">
        <f t="shared" si="3"/>
        <v>-4.2686160006269347E-2</v>
      </c>
      <c r="H32" s="29"/>
      <c r="I32" s="29"/>
      <c r="J32" s="29"/>
      <c r="L32" s="29"/>
      <c r="M32" s="29">
        <f t="shared" si="4"/>
        <v>-4.2686160006269347E-2</v>
      </c>
      <c r="N32" s="29">
        <f t="shared" si="5"/>
        <v>-4.2686160006269347E-2</v>
      </c>
      <c r="O32" s="29">
        <f t="shared" si="6"/>
        <v>-9.3131921947245365E-3</v>
      </c>
      <c r="P32" s="30">
        <f t="shared" si="7"/>
        <v>21108.885999999999</v>
      </c>
      <c r="Q32" s="29">
        <f t="shared" si="8"/>
        <v>1.1137549805504058E-3</v>
      </c>
      <c r="U32" s="4"/>
    </row>
    <row r="33" spans="1:21">
      <c r="A33" s="94" t="s">
        <v>204</v>
      </c>
      <c r="B33" s="95" t="s">
        <v>89</v>
      </c>
      <c r="C33" s="96">
        <v>36399.533000000003</v>
      </c>
      <c r="E33" s="29">
        <f t="shared" si="1"/>
        <v>-19084.040697374796</v>
      </c>
      <c r="F33" s="15">
        <f t="shared" si="9"/>
        <v>-19084</v>
      </c>
      <c r="G33" s="29">
        <f t="shared" si="3"/>
        <v>-1.8834520000382327E-2</v>
      </c>
      <c r="H33" s="29"/>
      <c r="I33" s="29"/>
      <c r="J33" s="29"/>
      <c r="L33" s="29"/>
      <c r="M33" s="29">
        <f t="shared" si="4"/>
        <v>-1.8834520000382327E-2</v>
      </c>
      <c r="N33" s="29">
        <f t="shared" si="5"/>
        <v>-1.8834520000382327E-2</v>
      </c>
      <c r="O33" s="29">
        <f t="shared" si="6"/>
        <v>-8.044190730744076E-3</v>
      </c>
      <c r="P33" s="30">
        <f t="shared" si="7"/>
        <v>21381.033000000003</v>
      </c>
      <c r="Q33" s="29">
        <f t="shared" si="8"/>
        <v>1.1643120574721194E-4</v>
      </c>
      <c r="U33" s="4"/>
    </row>
    <row r="34" spans="1:21">
      <c r="A34" s="94" t="s">
        <v>204</v>
      </c>
      <c r="B34" s="95" t="s">
        <v>89</v>
      </c>
      <c r="C34" s="96">
        <v>36544.379000000001</v>
      </c>
      <c r="E34" s="29">
        <f t="shared" si="1"/>
        <v>-18771.059429469849</v>
      </c>
      <c r="F34" s="15">
        <f t="shared" si="9"/>
        <v>-18771</v>
      </c>
      <c r="G34" s="29">
        <f t="shared" si="3"/>
        <v>-2.7503630000865087E-2</v>
      </c>
      <c r="H34" s="29"/>
      <c r="I34" s="29"/>
      <c r="J34" s="29"/>
      <c r="L34" s="29"/>
      <c r="M34" s="29">
        <f t="shared" si="4"/>
        <v>-2.7503630000865087E-2</v>
      </c>
      <c r="N34" s="29">
        <f t="shared" si="5"/>
        <v>-2.7503630000865087E-2</v>
      </c>
      <c r="O34" s="29">
        <f t="shared" si="6"/>
        <v>-7.39476271576648E-3</v>
      </c>
      <c r="P34" s="30">
        <f t="shared" si="7"/>
        <v>21525.879000000001</v>
      </c>
      <c r="Q34" s="29">
        <f t="shared" si="8"/>
        <v>4.0436654348970905E-4</v>
      </c>
      <c r="U34" s="4"/>
    </row>
    <row r="35" spans="1:21">
      <c r="A35" s="94" t="s">
        <v>204</v>
      </c>
      <c r="B35" s="95" t="s">
        <v>89</v>
      </c>
      <c r="C35" s="96">
        <v>36848.466</v>
      </c>
      <c r="E35" s="29">
        <f t="shared" si="1"/>
        <v>-18113.992373331519</v>
      </c>
      <c r="F35" s="15">
        <f t="shared" si="9"/>
        <v>-18114</v>
      </c>
      <c r="G35" s="29">
        <f t="shared" si="3"/>
        <v>3.5295799971208908E-3</v>
      </c>
      <c r="H35" s="29"/>
      <c r="I35" s="29"/>
      <c r="J35" s="29"/>
      <c r="L35" s="29"/>
      <c r="M35" s="29">
        <f t="shared" si="4"/>
        <v>3.5295799971208908E-3</v>
      </c>
      <c r="N35" s="29">
        <f t="shared" si="5"/>
        <v>3.5295799971208908E-3</v>
      </c>
      <c r="O35" s="29">
        <f t="shared" si="6"/>
        <v>-6.0905168263563972E-3</v>
      </c>
      <c r="P35" s="30">
        <f t="shared" si="7"/>
        <v>21829.966</v>
      </c>
      <c r="Q35" s="29">
        <f t="shared" si="8"/>
        <v>9.2546262893077809E-5</v>
      </c>
      <c r="U35" s="4"/>
    </row>
    <row r="36" spans="1:21">
      <c r="A36" s="94" t="s">
        <v>204</v>
      </c>
      <c r="B36" s="95" t="s">
        <v>89</v>
      </c>
      <c r="C36" s="96">
        <v>36899.366000000002</v>
      </c>
      <c r="E36" s="29">
        <f t="shared" si="1"/>
        <v>-18004.0083452164</v>
      </c>
      <c r="F36" s="15">
        <f t="shared" si="9"/>
        <v>-18004</v>
      </c>
      <c r="G36" s="29">
        <f t="shared" si="3"/>
        <v>-3.8621200001216494E-3</v>
      </c>
      <c r="H36" s="29"/>
      <c r="I36" s="29"/>
      <c r="J36" s="29"/>
      <c r="L36" s="29"/>
      <c r="M36" s="29">
        <f t="shared" si="4"/>
        <v>-3.8621200001216494E-3</v>
      </c>
      <c r="N36" s="29">
        <f t="shared" si="5"/>
        <v>-3.8621200001216494E-3</v>
      </c>
      <c r="O36" s="29">
        <f t="shared" si="6"/>
        <v>-5.879951665745977E-3</v>
      </c>
      <c r="P36" s="30">
        <f t="shared" si="7"/>
        <v>21880.866000000002</v>
      </c>
      <c r="Q36" s="29">
        <f t="shared" si="8"/>
        <v>4.0716446307962487E-6</v>
      </c>
      <c r="U36" s="4"/>
    </row>
    <row r="37" spans="1:21">
      <c r="A37" s="94" t="s">
        <v>204</v>
      </c>
      <c r="B37" s="95" t="s">
        <v>90</v>
      </c>
      <c r="C37" s="97">
        <v>41509.494200000001</v>
      </c>
      <c r="E37" s="29">
        <f t="shared" si="1"/>
        <v>-8042.5059962363021</v>
      </c>
      <c r="F37" s="15">
        <f t="shared" si="9"/>
        <v>-8042.5</v>
      </c>
      <c r="G37" s="29">
        <f t="shared" si="3"/>
        <v>-2.7750250010285527E-3</v>
      </c>
      <c r="H37" s="29"/>
      <c r="I37" s="29"/>
      <c r="J37" s="29"/>
      <c r="L37" s="29"/>
      <c r="M37" s="29">
        <f t="shared" si="4"/>
        <v>-2.7750250010285527E-3</v>
      </c>
      <c r="N37" s="29">
        <f t="shared" si="5"/>
        <v>-2.7750250010285527E-3</v>
      </c>
      <c r="O37" s="29">
        <f t="shared" si="6"/>
        <v>3.9113331009983498E-3</v>
      </c>
      <c r="P37" s="30">
        <f t="shared" si="7"/>
        <v>26490.994200000001</v>
      </c>
      <c r="Q37" s="29">
        <f t="shared" si="8"/>
        <v>4.4707384668540799E-5</v>
      </c>
      <c r="U37" s="4"/>
    </row>
    <row r="38" spans="1:21">
      <c r="A38" s="94" t="s">
        <v>204</v>
      </c>
      <c r="B38" s="95" t="s">
        <v>89</v>
      </c>
      <c r="C38" s="97">
        <v>41512.5046</v>
      </c>
      <c r="E38" s="29">
        <f t="shared" si="1"/>
        <v>-8036.0011648367408</v>
      </c>
      <c r="F38" s="15">
        <f t="shared" si="9"/>
        <v>-8036</v>
      </c>
      <c r="G38" s="29">
        <f t="shared" si="3"/>
        <v>-5.3907999972580001E-4</v>
      </c>
      <c r="H38" s="29"/>
      <c r="I38" s="29"/>
      <c r="J38" s="29"/>
      <c r="L38" s="29"/>
      <c r="M38" s="29">
        <f t="shared" si="4"/>
        <v>-5.3907999972580001E-4</v>
      </c>
      <c r="N38" s="29">
        <f t="shared" si="5"/>
        <v>-5.3907999972580001E-4</v>
      </c>
      <c r="O38" s="29">
        <f t="shared" si="6"/>
        <v>3.9117306887008355E-3</v>
      </c>
      <c r="P38" s="30">
        <f t="shared" si="7"/>
        <v>26494.0046</v>
      </c>
      <c r="Q38" s="29">
        <f t="shared" si="8"/>
        <v>1.9809715784212781E-5</v>
      </c>
      <c r="U38" s="4"/>
    </row>
    <row r="39" spans="1:21">
      <c r="A39" s="94" t="s">
        <v>204</v>
      </c>
      <c r="B39" s="95" t="s">
        <v>89</v>
      </c>
      <c r="C39" s="97">
        <v>41567.575299999997</v>
      </c>
      <c r="E39" s="29">
        <f t="shared" si="1"/>
        <v>-7917.0051448540553</v>
      </c>
      <c r="F39" s="15">
        <f t="shared" si="9"/>
        <v>-7917</v>
      </c>
      <c r="G39" s="29">
        <f t="shared" si="3"/>
        <v>-2.3810100028640591E-3</v>
      </c>
      <c r="H39" s="29"/>
      <c r="I39" s="29"/>
      <c r="J39" s="29"/>
      <c r="L39" s="29"/>
      <c r="M39" s="29">
        <f t="shared" si="4"/>
        <v>-2.3810100028640591E-3</v>
      </c>
      <c r="N39" s="29">
        <f t="shared" si="5"/>
        <v>-2.3810100028640591E-3</v>
      </c>
      <c r="O39" s="29">
        <f t="shared" si="6"/>
        <v>3.9176286022284306E-3</v>
      </c>
      <c r="P39" s="30">
        <f t="shared" si="7"/>
        <v>26549.075299999997</v>
      </c>
      <c r="Q39" s="29">
        <f t="shared" si="8"/>
        <v>3.9672848277561464E-5</v>
      </c>
      <c r="U39" s="4"/>
    </row>
    <row r="40" spans="1:21">
      <c r="A40" s="94" t="s">
        <v>204</v>
      </c>
      <c r="B40" s="95" t="s">
        <v>89</v>
      </c>
      <c r="C40" s="97">
        <v>41568.501400000001</v>
      </c>
      <c r="E40" s="29">
        <f t="shared" si="1"/>
        <v>-7915.004040562545</v>
      </c>
      <c r="F40" s="15">
        <f t="shared" si="9"/>
        <v>-7915</v>
      </c>
      <c r="G40" s="29">
        <f t="shared" si="3"/>
        <v>-1.8699499996728264E-3</v>
      </c>
      <c r="H40" s="29"/>
      <c r="I40" s="29"/>
      <c r="J40" s="29"/>
      <c r="L40" s="29"/>
      <c r="M40" s="29">
        <f t="shared" si="4"/>
        <v>-1.8699499996728264E-3</v>
      </c>
      <c r="N40" s="29">
        <f t="shared" si="5"/>
        <v>-1.8699499996728264E-3</v>
      </c>
      <c r="O40" s="29">
        <f t="shared" si="6"/>
        <v>3.9177053489789122E-3</v>
      </c>
      <c r="P40" s="30">
        <f t="shared" si="7"/>
        <v>26550.001400000001</v>
      </c>
      <c r="Q40" s="29">
        <f t="shared" si="8"/>
        <v>3.3496954434777081E-5</v>
      </c>
      <c r="U40" s="4"/>
    </row>
    <row r="41" spans="1:21">
      <c r="A41" s="94" t="s">
        <v>204</v>
      </c>
      <c r="B41" s="95" t="s">
        <v>89</v>
      </c>
      <c r="C41" s="97">
        <v>41577.527999999998</v>
      </c>
      <c r="E41" s="29">
        <f t="shared" si="1"/>
        <v>-7895.4994859813341</v>
      </c>
      <c r="F41" s="15">
        <f t="shared" si="9"/>
        <v>-7895.5</v>
      </c>
      <c r="G41" s="29">
        <f t="shared" si="3"/>
        <v>2.3788499674992636E-4</v>
      </c>
      <c r="H41" s="29"/>
      <c r="I41" s="29"/>
      <c r="J41" s="29"/>
      <c r="L41" s="29"/>
      <c r="M41" s="29">
        <f t="shared" si="4"/>
        <v>2.3788499674992636E-4</v>
      </c>
      <c r="N41" s="29">
        <f t="shared" si="5"/>
        <v>2.3788499674992636E-4</v>
      </c>
      <c r="O41" s="29">
        <f t="shared" si="6"/>
        <v>3.918414861563903E-3</v>
      </c>
      <c r="P41" s="30">
        <f t="shared" si="7"/>
        <v>26559.027999999998</v>
      </c>
      <c r="Q41" s="29">
        <f t="shared" si="8"/>
        <v>1.3546300085787589E-5</v>
      </c>
    </row>
    <row r="42" spans="1:21">
      <c r="A42" s="94" t="s">
        <v>204</v>
      </c>
      <c r="B42" s="95" t="s">
        <v>90</v>
      </c>
      <c r="C42" s="97">
        <v>44908.260199999997</v>
      </c>
      <c r="E42" s="29">
        <f t="shared" si="1"/>
        <v>-698.49862294163881</v>
      </c>
      <c r="F42" s="15">
        <f t="shared" si="9"/>
        <v>-698.5</v>
      </c>
      <c r="G42" s="29">
        <f t="shared" si="3"/>
        <v>6.3729499379405752E-4</v>
      </c>
      <c r="H42" s="29"/>
      <c r="I42" s="29"/>
      <c r="J42" s="29"/>
      <c r="L42" s="29"/>
      <c r="M42" s="29">
        <f t="shared" si="4"/>
        <v>6.3729499379405752E-4</v>
      </c>
      <c r="N42" s="29">
        <f t="shared" si="5"/>
        <v>6.3729499379405752E-4</v>
      </c>
      <c r="O42" s="29">
        <f t="shared" si="6"/>
        <v>-6.223716058241385E-4</v>
      </c>
      <c r="P42" s="30">
        <f t="shared" si="7"/>
        <v>29889.760199999997</v>
      </c>
      <c r="Q42" s="29">
        <f t="shared" si="8"/>
        <v>1.5867599421936685E-6</v>
      </c>
    </row>
    <row r="43" spans="1:21">
      <c r="A43" s="94" t="s">
        <v>204</v>
      </c>
      <c r="B43" s="95" t="s">
        <v>90</v>
      </c>
      <c r="C43" s="97">
        <v>44934.176200000002</v>
      </c>
      <c r="E43" s="29">
        <f t="shared" si="1"/>
        <v>-642.49968241841964</v>
      </c>
      <c r="F43" s="15">
        <f t="shared" si="9"/>
        <v>-642.5</v>
      </c>
      <c r="G43" s="29">
        <f t="shared" si="3"/>
        <v>1.4697499864269048E-4</v>
      </c>
      <c r="H43" s="29"/>
      <c r="I43" s="29"/>
      <c r="J43" s="29"/>
      <c r="L43" s="29"/>
      <c r="M43" s="29">
        <f t="shared" si="4"/>
        <v>1.4697499864269048E-4</v>
      </c>
      <c r="N43" s="29">
        <f t="shared" si="5"/>
        <v>1.4697499864269048E-4</v>
      </c>
      <c r="O43" s="29">
        <f t="shared" si="6"/>
        <v>-6.9526208945853833E-4</v>
      </c>
      <c r="P43" s="30">
        <f t="shared" si="7"/>
        <v>29915.676200000002</v>
      </c>
      <c r="Q43" s="29">
        <f t="shared" si="8"/>
        <v>7.09363312573237E-7</v>
      </c>
    </row>
    <row r="44" spans="1:21">
      <c r="A44" s="94" t="s">
        <v>204</v>
      </c>
      <c r="B44" s="95" t="s">
        <v>90</v>
      </c>
      <c r="C44" s="97">
        <v>45197.506000000001</v>
      </c>
      <c r="E44" s="29">
        <f t="shared" si="1"/>
        <v>-73.500230026519844</v>
      </c>
      <c r="F44" s="15">
        <f t="shared" si="9"/>
        <v>-73.5</v>
      </c>
      <c r="G44" s="29">
        <f t="shared" si="3"/>
        <v>-1.0645500151440501E-4</v>
      </c>
      <c r="H44" s="29"/>
      <c r="I44" s="29"/>
      <c r="J44" s="29"/>
      <c r="L44" s="29"/>
      <c r="M44" s="29">
        <f t="shared" si="4"/>
        <v>-1.0645500151440501E-4</v>
      </c>
      <c r="N44" s="29">
        <f t="shared" si="5"/>
        <v>-1.0645500151440501E-4</v>
      </c>
      <c r="O44" s="29">
        <f t="shared" si="6"/>
        <v>-1.4687662682460311E-3</v>
      </c>
      <c r="P44" s="30">
        <f t="shared" si="7"/>
        <v>30179.006000000001</v>
      </c>
      <c r="Q44" s="29">
        <f t="shared" si="8"/>
        <v>1.8558919874639277E-6</v>
      </c>
    </row>
    <row r="45" spans="1:21">
      <c r="A45" s="94" t="s">
        <v>204</v>
      </c>
      <c r="B45" s="95" t="s">
        <v>90</v>
      </c>
      <c r="C45" s="97">
        <v>45198.432000000001</v>
      </c>
      <c r="E45" s="29">
        <f t="shared" si="1"/>
        <v>-71.499341813660521</v>
      </c>
      <c r="F45" s="15">
        <f t="shared" si="9"/>
        <v>-71.5</v>
      </c>
      <c r="G45" s="29">
        <f t="shared" si="3"/>
        <v>3.0460499692708254E-4</v>
      </c>
      <c r="H45" s="29"/>
      <c r="I45" s="29"/>
      <c r="J45" s="29"/>
      <c r="L45" s="29"/>
      <c r="M45" s="29">
        <f t="shared" si="4"/>
        <v>3.0460499692708254E-4</v>
      </c>
      <c r="N45" s="29">
        <f t="shared" si="5"/>
        <v>3.0460499692708254E-4</v>
      </c>
      <c r="O45" s="29">
        <f t="shared" si="6"/>
        <v>-1.471590689098267E-3</v>
      </c>
      <c r="P45" s="30">
        <f t="shared" si="7"/>
        <v>30179.932000000001</v>
      </c>
      <c r="Q45" s="29">
        <f t="shared" si="8"/>
        <v>3.1548711150550622E-6</v>
      </c>
    </row>
    <row r="46" spans="1:21">
      <c r="A46" s="94" t="s">
        <v>204</v>
      </c>
      <c r="B46" s="95" t="s">
        <v>90</v>
      </c>
      <c r="C46" s="97">
        <v>45231.2889</v>
      </c>
      <c r="E46" s="29">
        <f t="shared" si="1"/>
        <v>-0.50259891826927727</v>
      </c>
      <c r="F46" s="15">
        <f t="shared" si="9"/>
        <v>-0.5</v>
      </c>
      <c r="G46" s="29">
        <f t="shared" si="3"/>
        <v>-1.202765000925865E-3</v>
      </c>
      <c r="H46" s="29"/>
      <c r="I46" s="29"/>
      <c r="J46" s="29"/>
      <c r="L46" s="29"/>
      <c r="M46" s="29">
        <f t="shared" si="4"/>
        <v>-1.202765000925865E-3</v>
      </c>
      <c r="N46" s="29">
        <f t="shared" si="5"/>
        <v>-1.202765000925865E-3</v>
      </c>
      <c r="O46" s="29">
        <f t="shared" si="6"/>
        <v>-1.5723369036461585E-3</v>
      </c>
      <c r="P46" s="30">
        <f t="shared" si="7"/>
        <v>30212.7889</v>
      </c>
      <c r="Q46" s="29">
        <f t="shared" si="8"/>
        <v>1.3658339128029804E-7</v>
      </c>
    </row>
    <row r="47" spans="1:21">
      <c r="A47" s="94" t="s">
        <v>204</v>
      </c>
      <c r="B47" s="95" t="s">
        <v>89</v>
      </c>
      <c r="C47" s="97">
        <v>45231.521699999998</v>
      </c>
      <c r="E47" s="29">
        <f t="shared" si="1"/>
        <v>4.3215727047813475E-4</v>
      </c>
      <c r="F47" s="15">
        <f t="shared" si="9"/>
        <v>0</v>
      </c>
      <c r="G47" s="29">
        <f t="shared" si="3"/>
        <v>1.9999999494757503E-4</v>
      </c>
      <c r="H47" s="29"/>
      <c r="I47" s="29"/>
      <c r="J47" s="29"/>
      <c r="L47" s="29"/>
      <c r="M47" s="29">
        <f t="shared" si="4"/>
        <v>1.9999999494757503E-4</v>
      </c>
      <c r="N47" s="29">
        <f t="shared" si="5"/>
        <v>1.9999999494757503E-4</v>
      </c>
      <c r="O47" s="29">
        <f t="shared" si="6"/>
        <v>-1.5730496898485494E-3</v>
      </c>
      <c r="P47" s="30">
        <f t="shared" si="7"/>
        <v>30213.021699999998</v>
      </c>
      <c r="Q47" s="29">
        <f t="shared" si="8"/>
        <v>3.1437051847556362E-6</v>
      </c>
    </row>
    <row r="48" spans="1:21">
      <c r="A48" s="94" t="s">
        <v>204</v>
      </c>
      <c r="B48" s="95" t="s">
        <v>89</v>
      </c>
      <c r="C48" s="97">
        <v>45233.370999999999</v>
      </c>
      <c r="E48" s="29">
        <f t="shared" si="1"/>
        <v>3.9963744596961668</v>
      </c>
      <c r="F48" s="15">
        <f t="shared" si="9"/>
        <v>4</v>
      </c>
      <c r="G48" s="29">
        <f t="shared" si="3"/>
        <v>-1.6778800054453313E-3</v>
      </c>
      <c r="H48" s="29"/>
      <c r="I48" s="29"/>
      <c r="J48" s="29"/>
      <c r="L48" s="29"/>
      <c r="M48" s="29">
        <f t="shared" si="4"/>
        <v>-1.6778800054453313E-3</v>
      </c>
      <c r="N48" s="29">
        <f t="shared" si="5"/>
        <v>-1.6778800054453313E-3</v>
      </c>
      <c r="O48" s="29">
        <f t="shared" si="6"/>
        <v>-1.578753643935606E-3</v>
      </c>
      <c r="P48" s="30">
        <f t="shared" si="7"/>
        <v>30214.870999999999</v>
      </c>
      <c r="Q48" s="29">
        <f t="shared" si="8"/>
        <v>9.8260355461567521E-9</v>
      </c>
    </row>
    <row r="49" spans="1:19">
      <c r="A49" s="94" t="s">
        <v>204</v>
      </c>
      <c r="B49" s="95" t="s">
        <v>89</v>
      </c>
      <c r="C49" s="97">
        <v>45234.298600000002</v>
      </c>
      <c r="E49" s="29">
        <f t="shared" si="1"/>
        <v>6.0007199308136423</v>
      </c>
      <c r="F49" s="15">
        <f t="shared" si="9"/>
        <v>6</v>
      </c>
      <c r="G49" s="29">
        <f t="shared" si="3"/>
        <v>3.3317999623250216E-4</v>
      </c>
      <c r="H49" s="29"/>
      <c r="I49" s="29"/>
      <c r="J49" s="29"/>
      <c r="L49" s="29"/>
      <c r="M49" s="29">
        <f t="shared" si="4"/>
        <v>3.3317999623250216E-4</v>
      </c>
      <c r="N49" s="29">
        <f t="shared" si="5"/>
        <v>3.3317999623250216E-4</v>
      </c>
      <c r="O49" s="29">
        <f t="shared" si="6"/>
        <v>-1.5816067306244214E-3</v>
      </c>
      <c r="P49" s="30">
        <f t="shared" si="7"/>
        <v>30215.798600000002</v>
      </c>
      <c r="Q49" s="29">
        <f t="shared" si="8"/>
        <v>3.6664082093474506E-6</v>
      </c>
    </row>
    <row r="50" spans="1:19">
      <c r="A50" s="94" t="s">
        <v>204</v>
      </c>
      <c r="B50" s="95" t="s">
        <v>89</v>
      </c>
      <c r="C50" s="97">
        <v>45257.438000000002</v>
      </c>
      <c r="E50" s="29">
        <f t="shared" si="1"/>
        <v>56.000020916411032</v>
      </c>
      <c r="F50" s="15">
        <f t="shared" si="9"/>
        <v>56</v>
      </c>
      <c r="G50" s="29">
        <f t="shared" si="3"/>
        <v>9.6799994935281575E-6</v>
      </c>
      <c r="H50" s="29"/>
      <c r="I50" s="29"/>
      <c r="J50" s="29"/>
      <c r="L50" s="29"/>
      <c r="M50" s="29">
        <f t="shared" si="4"/>
        <v>9.6799994935281575E-6</v>
      </c>
      <c r="N50" s="29">
        <f t="shared" si="5"/>
        <v>9.6799994935281575E-6</v>
      </c>
      <c r="O50" s="29">
        <f t="shared" si="6"/>
        <v>-1.6531743209903071E-3</v>
      </c>
      <c r="P50" s="30">
        <f t="shared" si="7"/>
        <v>30238.938000000002</v>
      </c>
      <c r="Q50" s="29">
        <f t="shared" si="8"/>
        <v>2.7650844911517576E-6</v>
      </c>
    </row>
    <row r="51" spans="1:19">
      <c r="A51" s="17"/>
    </row>
    <row r="52" spans="1:19">
      <c r="A52" s="17"/>
    </row>
    <row r="53" spans="1:19">
      <c r="A53" s="17"/>
    </row>
    <row r="54" spans="1:19">
      <c r="A54" s="17"/>
    </row>
    <row r="55" spans="1:19">
      <c r="A55" s="17"/>
    </row>
    <row r="56" spans="1:19">
      <c r="A56" s="17"/>
    </row>
    <row r="57" spans="1:19">
      <c r="A57" s="17"/>
    </row>
    <row r="58" spans="1:19">
      <c r="A58" s="17"/>
    </row>
    <row r="59" spans="1:19">
      <c r="A59" s="17"/>
    </row>
    <row r="60" spans="1:19">
      <c r="A60" s="17"/>
      <c r="S60" s="4"/>
    </row>
    <row r="61" spans="1:19">
      <c r="A61" s="17"/>
      <c r="S61" s="4"/>
    </row>
    <row r="62" spans="1:19">
      <c r="A62" s="17"/>
      <c r="S62" s="4"/>
    </row>
    <row r="63" spans="1:19">
      <c r="A63" s="17"/>
      <c r="S63" s="4"/>
    </row>
    <row r="64" spans="1:19">
      <c r="A64" s="17"/>
      <c r="S64" s="4"/>
    </row>
    <row r="65" spans="1:19">
      <c r="A65" s="17"/>
      <c r="S65" s="4"/>
    </row>
    <row r="66" spans="1:19">
      <c r="A66" s="17"/>
      <c r="S66" s="4"/>
    </row>
    <row r="67" spans="1:19">
      <c r="A67" s="17"/>
      <c r="S67" s="4"/>
    </row>
    <row r="68" spans="1:19">
      <c r="A68" s="17"/>
      <c r="S68" s="4"/>
    </row>
    <row r="69" spans="1:19">
      <c r="A69" s="17"/>
      <c r="S69" s="4"/>
    </row>
    <row r="70" spans="1:19">
      <c r="A70" s="17"/>
      <c r="S70" s="4"/>
    </row>
    <row r="71" spans="1:19">
      <c r="A71" s="17"/>
      <c r="S71" s="4"/>
    </row>
    <row r="72" spans="1:19">
      <c r="A72" s="17"/>
      <c r="S72" s="4"/>
    </row>
    <row r="73" spans="1:19">
      <c r="A73" s="17"/>
      <c r="S73" s="4"/>
    </row>
    <row r="74" spans="1:19">
      <c r="A74" s="17"/>
      <c r="S74" s="4"/>
    </row>
    <row r="75" spans="1:19">
      <c r="A75" s="17"/>
      <c r="S75" s="4"/>
    </row>
    <row r="76" spans="1:19">
      <c r="A76" s="17"/>
      <c r="S76" s="4"/>
    </row>
    <row r="77" spans="1:19">
      <c r="A77" s="17"/>
      <c r="S77" s="4"/>
    </row>
    <row r="78" spans="1:19">
      <c r="A78" s="17"/>
      <c r="S78" s="4"/>
    </row>
    <row r="79" spans="1:19">
      <c r="A79" s="17"/>
      <c r="S79" s="4"/>
    </row>
    <row r="80" spans="1:19">
      <c r="A80" s="17"/>
      <c r="S80" s="4"/>
    </row>
    <row r="81" spans="1:19">
      <c r="A81" s="17"/>
      <c r="S81" s="4"/>
    </row>
    <row r="82" spans="1:19">
      <c r="A82" s="17"/>
      <c r="S82" s="4"/>
    </row>
    <row r="83" spans="1:19">
      <c r="A83" s="17"/>
      <c r="S83" s="4"/>
    </row>
    <row r="84" spans="1:19">
      <c r="A84" s="17"/>
      <c r="S84" s="4"/>
    </row>
    <row r="85" spans="1:19">
      <c r="A85" s="17"/>
      <c r="S85" s="4"/>
    </row>
    <row r="86" spans="1:19">
      <c r="A86" s="17"/>
      <c r="S86" s="4"/>
    </row>
    <row r="87" spans="1:19">
      <c r="A87" s="17"/>
      <c r="S87" s="4"/>
    </row>
    <row r="88" spans="1:19">
      <c r="A88" s="17"/>
      <c r="S88" s="4"/>
    </row>
    <row r="89" spans="1:19">
      <c r="A89" s="17"/>
      <c r="S89" s="4"/>
    </row>
    <row r="90" spans="1:19">
      <c r="A90" s="17"/>
      <c r="S90" s="4"/>
    </row>
    <row r="91" spans="1:19">
      <c r="A91" s="17"/>
      <c r="S91" s="4"/>
    </row>
    <row r="92" spans="1:19">
      <c r="A92" s="17"/>
      <c r="S92" s="4"/>
    </row>
    <row r="93" spans="1:19">
      <c r="A93" s="17"/>
      <c r="S93" s="4"/>
    </row>
    <row r="94" spans="1:19">
      <c r="A94" s="17"/>
      <c r="S94" s="4"/>
    </row>
    <row r="95" spans="1:19">
      <c r="A95" s="17"/>
      <c r="S95" s="4"/>
    </row>
    <row r="96" spans="1:19">
      <c r="A96" s="17"/>
      <c r="S96" s="4"/>
    </row>
    <row r="97" spans="1:19">
      <c r="A97" s="17"/>
      <c r="S97" s="4"/>
    </row>
    <row r="98" spans="1:19">
      <c r="A98" s="17"/>
      <c r="S98" s="4"/>
    </row>
    <row r="99" spans="1:19">
      <c r="A99" s="17"/>
      <c r="S99" s="4"/>
    </row>
    <row r="100" spans="1:19">
      <c r="A100" s="17"/>
      <c r="S100" s="4"/>
    </row>
    <row r="101" spans="1:19">
      <c r="A101" s="17"/>
      <c r="S101" s="4"/>
    </row>
    <row r="102" spans="1:19">
      <c r="A102" s="17"/>
      <c r="S102" s="4"/>
    </row>
    <row r="103" spans="1:19">
      <c r="A103" s="17"/>
      <c r="S103" s="4"/>
    </row>
    <row r="104" spans="1:19">
      <c r="A104" s="17"/>
      <c r="S104" s="4"/>
    </row>
    <row r="105" spans="1:19">
      <c r="A105" s="17"/>
      <c r="S105" s="4"/>
    </row>
    <row r="106" spans="1:19">
      <c r="A106" s="17"/>
      <c r="S106" s="4"/>
    </row>
    <row r="107" spans="1:19">
      <c r="A107" s="17"/>
      <c r="S107" s="4"/>
    </row>
    <row r="108" spans="1:19">
      <c r="A108" s="17"/>
      <c r="S108" s="4"/>
    </row>
    <row r="109" spans="1:19">
      <c r="A109" s="17"/>
      <c r="S109" s="4"/>
    </row>
    <row r="110" spans="1:19">
      <c r="A110" s="17"/>
      <c r="S110" s="4"/>
    </row>
    <row r="111" spans="1:19">
      <c r="A111" s="17"/>
      <c r="S111" s="4"/>
    </row>
    <row r="112" spans="1:19">
      <c r="A112" s="17"/>
      <c r="S112" s="4"/>
    </row>
    <row r="113" spans="1:19">
      <c r="A113" s="17"/>
      <c r="S113" s="4"/>
    </row>
    <row r="114" spans="1:19">
      <c r="A114" s="17"/>
      <c r="S114" s="4"/>
    </row>
    <row r="115" spans="1:19">
      <c r="A115" s="17"/>
      <c r="S115" s="4"/>
    </row>
    <row r="116" spans="1:19">
      <c r="A116" s="17"/>
      <c r="S116" s="4"/>
    </row>
    <row r="117" spans="1:19">
      <c r="A117" s="17"/>
      <c r="S117" s="4"/>
    </row>
    <row r="118" spans="1:19">
      <c r="A118" s="17"/>
      <c r="S118" s="4"/>
    </row>
    <row r="119" spans="1:19">
      <c r="A119" s="17"/>
      <c r="S119" s="4"/>
    </row>
    <row r="120" spans="1:19">
      <c r="A120" s="17"/>
      <c r="S120" s="4"/>
    </row>
    <row r="121" spans="1:19">
      <c r="A121" s="17"/>
      <c r="S121" s="4"/>
    </row>
    <row r="122" spans="1:19">
      <c r="A122" s="17"/>
      <c r="S122" s="4"/>
    </row>
    <row r="123" spans="1:19">
      <c r="A123" s="17"/>
      <c r="S123" s="4"/>
    </row>
    <row r="124" spans="1:19">
      <c r="A124" s="17"/>
      <c r="S124" s="4"/>
    </row>
    <row r="125" spans="1:19">
      <c r="A125" s="17"/>
      <c r="S125" s="4"/>
    </row>
    <row r="126" spans="1:19">
      <c r="A126" s="17"/>
      <c r="S126" s="4"/>
    </row>
    <row r="127" spans="1:19">
      <c r="A127" s="17"/>
      <c r="S127" s="4"/>
    </row>
    <row r="128" spans="1:19">
      <c r="A128" s="17"/>
      <c r="S128" s="4"/>
    </row>
    <row r="129" spans="1:19">
      <c r="A129" s="17"/>
      <c r="S129" s="4"/>
    </row>
    <row r="130" spans="1:19">
      <c r="A130" s="17"/>
      <c r="S130" s="4"/>
    </row>
    <row r="131" spans="1:19">
      <c r="A131" s="17"/>
      <c r="S131" s="4"/>
    </row>
    <row r="132" spans="1:19">
      <c r="A132" s="17"/>
      <c r="S132" s="4"/>
    </row>
    <row r="133" spans="1:19">
      <c r="A133" s="17"/>
      <c r="S133" s="4"/>
    </row>
    <row r="134" spans="1:19">
      <c r="A134" s="17"/>
      <c r="S134" s="4"/>
    </row>
    <row r="135" spans="1:19">
      <c r="A135" s="17"/>
      <c r="S135" s="4"/>
    </row>
    <row r="136" spans="1:19">
      <c r="A136" s="17"/>
      <c r="S136" s="4"/>
    </row>
    <row r="137" spans="1:19">
      <c r="A137" s="17"/>
      <c r="S137" s="4"/>
    </row>
    <row r="138" spans="1:19">
      <c r="A138" s="17"/>
      <c r="S138" s="4"/>
    </row>
    <row r="139" spans="1:19">
      <c r="A139" s="17"/>
      <c r="S139" s="4"/>
    </row>
    <row r="140" spans="1:19">
      <c r="A140" s="17"/>
      <c r="S140" s="4"/>
    </row>
    <row r="141" spans="1:19">
      <c r="A141" s="17"/>
      <c r="S141" s="4"/>
    </row>
    <row r="142" spans="1:19">
      <c r="A142" s="17"/>
      <c r="S142" s="4"/>
    </row>
    <row r="143" spans="1:19">
      <c r="A143" s="17"/>
      <c r="S143" s="4"/>
    </row>
    <row r="144" spans="1:19">
      <c r="A144" s="17"/>
      <c r="S144" s="4"/>
    </row>
    <row r="145" spans="1:19">
      <c r="A145" s="17"/>
      <c r="S145" s="4"/>
    </row>
    <row r="146" spans="1:19">
      <c r="A146" s="17"/>
      <c r="S146" s="4"/>
    </row>
    <row r="147" spans="1:19">
      <c r="A147" s="17"/>
      <c r="S147" s="4"/>
    </row>
    <row r="148" spans="1:19">
      <c r="A148" s="17"/>
      <c r="S148" s="4"/>
    </row>
    <row r="149" spans="1:19">
      <c r="A149" s="17"/>
      <c r="S149" s="4"/>
    </row>
    <row r="150" spans="1:19">
      <c r="A150" s="17"/>
      <c r="S150" s="4"/>
    </row>
    <row r="151" spans="1:19">
      <c r="A151" s="17"/>
      <c r="S151" s="4"/>
    </row>
    <row r="152" spans="1:19">
      <c r="A152" s="17"/>
      <c r="S152" s="4"/>
    </row>
    <row r="153" spans="1:19">
      <c r="A153" s="17"/>
      <c r="S153" s="4"/>
    </row>
    <row r="154" spans="1:19">
      <c r="A154" s="17"/>
      <c r="S154" s="4"/>
    </row>
    <row r="155" spans="1:19">
      <c r="A155" s="17"/>
      <c r="S155" s="4"/>
    </row>
    <row r="156" spans="1:19">
      <c r="A156" s="17"/>
      <c r="S156" s="4"/>
    </row>
    <row r="157" spans="1:19">
      <c r="A157" s="17"/>
      <c r="S157" s="4"/>
    </row>
    <row r="158" spans="1:19">
      <c r="A158" s="17"/>
      <c r="S158" s="4"/>
    </row>
    <row r="159" spans="1:19">
      <c r="A159" s="17"/>
      <c r="S159" s="4"/>
    </row>
    <row r="160" spans="1:19">
      <c r="A160" s="17"/>
      <c r="S160" s="4"/>
    </row>
    <row r="161" spans="1:19">
      <c r="A161" s="17"/>
      <c r="S161" s="4"/>
    </row>
    <row r="162" spans="1:19">
      <c r="A162" s="17"/>
      <c r="S162" s="4"/>
    </row>
    <row r="163" spans="1:19">
      <c r="A163" s="17"/>
      <c r="S163" s="4"/>
    </row>
    <row r="164" spans="1:19">
      <c r="A164" s="17"/>
      <c r="S164" s="4"/>
    </row>
    <row r="165" spans="1:19">
      <c r="A165" s="17"/>
      <c r="S165" s="4"/>
    </row>
    <row r="166" spans="1:19">
      <c r="A166" s="17"/>
      <c r="S166" s="4"/>
    </row>
    <row r="167" spans="1:19">
      <c r="A167" s="17"/>
      <c r="S167" s="4"/>
    </row>
    <row r="168" spans="1:19">
      <c r="A168" s="17"/>
      <c r="S168" s="4"/>
    </row>
    <row r="169" spans="1:19">
      <c r="A169" s="17"/>
      <c r="S169" s="4"/>
    </row>
    <row r="170" spans="1:19">
      <c r="A170" s="17"/>
      <c r="S170" s="4"/>
    </row>
    <row r="171" spans="1:19">
      <c r="A171" s="17"/>
      <c r="S171" s="4"/>
    </row>
    <row r="172" spans="1:19">
      <c r="A172" s="17"/>
      <c r="S172" s="4"/>
    </row>
    <row r="173" spans="1:19">
      <c r="A173" s="17"/>
      <c r="S173" s="4"/>
    </row>
    <row r="174" spans="1:19">
      <c r="A174" s="17"/>
      <c r="S174" s="4"/>
    </row>
    <row r="175" spans="1:19">
      <c r="A175" s="17"/>
      <c r="S175" s="4"/>
    </row>
    <row r="176" spans="1:19">
      <c r="A176" s="17"/>
      <c r="S176" s="4"/>
    </row>
    <row r="177" spans="1:19">
      <c r="A177" s="17"/>
      <c r="S177" s="4"/>
    </row>
    <row r="178" spans="1:19">
      <c r="A178" s="17"/>
      <c r="S178" s="4"/>
    </row>
    <row r="179" spans="1:19">
      <c r="A179" s="17"/>
      <c r="S179" s="4"/>
    </row>
    <row r="180" spans="1:19">
      <c r="A180" s="17"/>
      <c r="S180" s="4"/>
    </row>
    <row r="181" spans="1:19">
      <c r="A181" s="17"/>
      <c r="S181" s="4"/>
    </row>
    <row r="182" spans="1:19">
      <c r="A182" s="17"/>
      <c r="S182" s="4"/>
    </row>
    <row r="183" spans="1:19">
      <c r="A183" s="17"/>
      <c r="S183" s="4"/>
    </row>
    <row r="184" spans="1:19">
      <c r="A184" s="17"/>
      <c r="S184" s="4"/>
    </row>
    <row r="185" spans="1:19">
      <c r="A185" s="17"/>
      <c r="S185" s="4"/>
    </row>
    <row r="186" spans="1:19">
      <c r="A186" s="17"/>
      <c r="S186" s="4"/>
    </row>
    <row r="187" spans="1:19">
      <c r="A187" s="17"/>
      <c r="S187" s="4"/>
    </row>
    <row r="188" spans="1:19">
      <c r="A188" s="17"/>
      <c r="S188" s="4"/>
    </row>
    <row r="189" spans="1:19">
      <c r="A189" s="17"/>
      <c r="S189" s="4"/>
    </row>
    <row r="190" spans="1:19">
      <c r="A190" s="17"/>
      <c r="S190" s="4"/>
    </row>
    <row r="191" spans="1:19">
      <c r="A191" s="17"/>
      <c r="S191" s="4"/>
    </row>
    <row r="192" spans="1:19">
      <c r="A192" s="17"/>
      <c r="S192" s="4"/>
    </row>
    <row r="193" spans="1:19">
      <c r="A193" s="17"/>
      <c r="S193" s="4"/>
    </row>
    <row r="194" spans="1:19">
      <c r="A194" s="17"/>
      <c r="S194" s="4"/>
    </row>
    <row r="195" spans="1:19">
      <c r="A195" s="17"/>
      <c r="S195" s="4"/>
    </row>
    <row r="196" spans="1:19">
      <c r="A196" s="17"/>
      <c r="S196" s="4"/>
    </row>
    <row r="197" spans="1:19">
      <c r="A197" s="17"/>
      <c r="S197" s="4"/>
    </row>
    <row r="198" spans="1:19">
      <c r="A198" s="17"/>
      <c r="S198" s="4"/>
    </row>
    <row r="199" spans="1:19">
      <c r="A199" s="17"/>
      <c r="S199" s="4"/>
    </row>
    <row r="200" spans="1:19">
      <c r="A200" s="17"/>
      <c r="S200" s="4"/>
    </row>
    <row r="201" spans="1:19">
      <c r="A201" s="17"/>
      <c r="S201" s="4"/>
    </row>
    <row r="202" spans="1:19">
      <c r="A202" s="17"/>
      <c r="S202" s="4"/>
    </row>
    <row r="203" spans="1:19">
      <c r="A203" s="17"/>
      <c r="S203" s="4"/>
    </row>
    <row r="204" spans="1:19">
      <c r="A204" s="17"/>
      <c r="S204" s="4"/>
    </row>
    <row r="205" spans="1:19">
      <c r="A205" s="17"/>
      <c r="S205" s="4"/>
    </row>
    <row r="206" spans="1:19">
      <c r="A206" s="17"/>
      <c r="S206" s="4"/>
    </row>
    <row r="207" spans="1:19">
      <c r="A207" s="17"/>
      <c r="S207" s="4"/>
    </row>
    <row r="208" spans="1:19">
      <c r="A208" s="17"/>
      <c r="S208" s="4"/>
    </row>
    <row r="209" spans="1:19">
      <c r="A209" s="17"/>
      <c r="S209" s="4"/>
    </row>
    <row r="210" spans="1:19">
      <c r="A210" s="17"/>
      <c r="S210" s="4"/>
    </row>
    <row r="211" spans="1:19">
      <c r="A211" s="17"/>
      <c r="S211" s="4"/>
    </row>
    <row r="212" spans="1:19">
      <c r="A212" s="17"/>
      <c r="S212" s="4"/>
    </row>
    <row r="213" spans="1:19">
      <c r="A213" s="17"/>
      <c r="S213" s="4"/>
    </row>
    <row r="214" spans="1:19">
      <c r="A214" s="17"/>
      <c r="S214" s="4"/>
    </row>
    <row r="215" spans="1:19">
      <c r="A215" s="17"/>
      <c r="S215" s="4"/>
    </row>
    <row r="216" spans="1:19">
      <c r="A216" s="17"/>
      <c r="S216" s="4"/>
    </row>
    <row r="217" spans="1:19">
      <c r="A217" s="17"/>
      <c r="S217" s="4"/>
    </row>
    <row r="218" spans="1:19">
      <c r="A218" s="17"/>
      <c r="S218" s="4"/>
    </row>
    <row r="219" spans="1:19">
      <c r="A219" s="17"/>
      <c r="S219" s="4"/>
    </row>
    <row r="220" spans="1:19">
      <c r="A220" s="17"/>
      <c r="S220" s="4"/>
    </row>
    <row r="221" spans="1:19">
      <c r="A221" s="17"/>
      <c r="S221" s="4"/>
    </row>
    <row r="222" spans="1:19">
      <c r="A222" s="17"/>
      <c r="S222" s="4"/>
    </row>
    <row r="223" spans="1:19">
      <c r="A223" s="17"/>
      <c r="S223" s="4"/>
    </row>
    <row r="224" spans="1:19">
      <c r="A224" s="17"/>
      <c r="S224" s="4"/>
    </row>
    <row r="225" spans="1:19">
      <c r="A225" s="17"/>
      <c r="S225" s="4"/>
    </row>
    <row r="226" spans="1:19">
      <c r="A226" s="17"/>
      <c r="S226" s="4"/>
    </row>
    <row r="227" spans="1:19">
      <c r="A227" s="17"/>
      <c r="S227" s="4"/>
    </row>
    <row r="228" spans="1:19">
      <c r="A228" s="17"/>
      <c r="S228" s="4"/>
    </row>
    <row r="229" spans="1:19">
      <c r="A229" s="17"/>
      <c r="S229" s="4"/>
    </row>
    <row r="230" spans="1:19">
      <c r="A230" s="17"/>
      <c r="S230" s="4"/>
    </row>
    <row r="231" spans="1:19">
      <c r="A231" s="17"/>
      <c r="S231" s="4"/>
    </row>
    <row r="232" spans="1:19">
      <c r="A232" s="17"/>
      <c r="S232" s="4"/>
    </row>
    <row r="233" spans="1:19">
      <c r="A233" s="17"/>
      <c r="S233" s="4"/>
    </row>
    <row r="234" spans="1:19">
      <c r="A234" s="17"/>
      <c r="S234" s="4"/>
    </row>
    <row r="235" spans="1:19">
      <c r="A235" s="17"/>
      <c r="S235" s="4"/>
    </row>
    <row r="236" spans="1:19">
      <c r="A236" s="17"/>
      <c r="S236" s="4"/>
    </row>
    <row r="237" spans="1:19">
      <c r="A237" s="17"/>
      <c r="S237" s="4"/>
    </row>
    <row r="238" spans="1:19">
      <c r="A238" s="17"/>
      <c r="S238" s="4"/>
    </row>
    <row r="239" spans="1:19">
      <c r="A239" s="17"/>
      <c r="S239" s="4"/>
    </row>
    <row r="240" spans="1:19">
      <c r="A240" s="17"/>
      <c r="S240" s="4"/>
    </row>
    <row r="241" spans="1:19">
      <c r="A241" s="17"/>
      <c r="S241" s="4"/>
    </row>
    <row r="242" spans="1:19">
      <c r="A242" s="17"/>
      <c r="S242" s="4"/>
    </row>
    <row r="243" spans="1:19">
      <c r="A243" s="17"/>
      <c r="S243" s="4"/>
    </row>
    <row r="244" spans="1:19">
      <c r="A244" s="17"/>
      <c r="S244" s="4"/>
    </row>
    <row r="245" spans="1:19">
      <c r="A245" s="17"/>
      <c r="S245" s="4"/>
    </row>
    <row r="246" spans="1:19">
      <c r="A246" s="17"/>
      <c r="S246" s="4"/>
    </row>
    <row r="247" spans="1:19">
      <c r="A247" s="17"/>
      <c r="S247" s="4"/>
    </row>
    <row r="248" spans="1:19">
      <c r="A248" s="17"/>
      <c r="S248" s="4"/>
    </row>
    <row r="249" spans="1:19">
      <c r="A249" s="17"/>
      <c r="S249" s="4"/>
    </row>
    <row r="250" spans="1:19">
      <c r="A250" s="17"/>
      <c r="S250" s="4"/>
    </row>
    <row r="251" spans="1:19">
      <c r="A251" s="17"/>
      <c r="S251" s="4"/>
    </row>
    <row r="252" spans="1:19">
      <c r="A252" s="17"/>
      <c r="S252" s="4"/>
    </row>
    <row r="253" spans="1:19">
      <c r="A253" s="17"/>
      <c r="S253" s="4"/>
    </row>
    <row r="254" spans="1:19">
      <c r="A254" s="17"/>
      <c r="S254" s="4"/>
    </row>
    <row r="255" spans="1:19">
      <c r="A255" s="17"/>
      <c r="S255" s="4"/>
    </row>
    <row r="256" spans="1:19">
      <c r="A256" s="17"/>
      <c r="S256" s="4"/>
    </row>
    <row r="257" spans="1:19">
      <c r="A257" s="17"/>
      <c r="S257" s="4"/>
    </row>
    <row r="258" spans="1:19">
      <c r="A258" s="17"/>
      <c r="S258" s="4"/>
    </row>
    <row r="259" spans="1:19">
      <c r="A259" s="17"/>
      <c r="S259" s="4"/>
    </row>
    <row r="260" spans="1:19">
      <c r="A260" s="17"/>
      <c r="S260" s="4"/>
    </row>
    <row r="261" spans="1:19">
      <c r="A261" s="17"/>
      <c r="S261" s="4"/>
    </row>
    <row r="262" spans="1:19">
      <c r="A262" s="17"/>
      <c r="S262" s="4"/>
    </row>
    <row r="263" spans="1:19">
      <c r="A263" s="17"/>
      <c r="S263" s="4"/>
    </row>
    <row r="264" spans="1:19">
      <c r="A264" s="17"/>
      <c r="S264" s="4"/>
    </row>
    <row r="265" spans="1:19">
      <c r="A265" s="17"/>
      <c r="S265" s="4"/>
    </row>
    <row r="266" spans="1:19">
      <c r="A266" s="17"/>
      <c r="S266" s="4"/>
    </row>
    <row r="267" spans="1:19">
      <c r="A267" s="17"/>
      <c r="S267" s="4"/>
    </row>
    <row r="268" spans="1:19">
      <c r="A268" s="17"/>
      <c r="S268" s="4"/>
    </row>
    <row r="269" spans="1:19">
      <c r="A269" s="17"/>
      <c r="S269" s="4"/>
    </row>
    <row r="270" spans="1:19">
      <c r="A270" s="17"/>
      <c r="S270" s="4"/>
    </row>
    <row r="271" spans="1:19">
      <c r="A271" s="17"/>
      <c r="S271" s="4"/>
    </row>
    <row r="272" spans="1:19">
      <c r="A272" s="17"/>
      <c r="S272" s="4"/>
    </row>
    <row r="273" spans="1:19">
      <c r="A273" s="17"/>
      <c r="S273" s="4"/>
    </row>
    <row r="274" spans="1:19">
      <c r="A274" s="17"/>
      <c r="S274" s="4"/>
    </row>
    <row r="275" spans="1:19">
      <c r="A275" s="17"/>
      <c r="S275" s="4"/>
    </row>
    <row r="276" spans="1:19">
      <c r="A276" s="17"/>
      <c r="S276" s="4"/>
    </row>
    <row r="277" spans="1:19">
      <c r="A277" s="17"/>
      <c r="S277" s="4"/>
    </row>
    <row r="278" spans="1:19">
      <c r="A278" s="17"/>
      <c r="S278" s="4"/>
    </row>
    <row r="279" spans="1:19">
      <c r="A279" s="17"/>
      <c r="S279" s="4"/>
    </row>
    <row r="280" spans="1:19">
      <c r="A280" s="17"/>
      <c r="S280" s="4"/>
    </row>
    <row r="281" spans="1:19">
      <c r="A281" s="17"/>
      <c r="S281" s="4"/>
    </row>
    <row r="282" spans="1:19">
      <c r="A282" s="17"/>
      <c r="S282" s="4"/>
    </row>
    <row r="283" spans="1:19">
      <c r="A283" s="17"/>
      <c r="S283" s="4"/>
    </row>
    <row r="284" spans="1:19">
      <c r="A284" s="17"/>
      <c r="S284" s="4"/>
    </row>
    <row r="285" spans="1:19">
      <c r="A285" s="17"/>
      <c r="S285" s="4"/>
    </row>
    <row r="286" spans="1:19">
      <c r="A286" s="17"/>
      <c r="S286" s="4"/>
    </row>
    <row r="287" spans="1:19">
      <c r="A287" s="17"/>
      <c r="S287" s="4"/>
    </row>
    <row r="288" spans="1:19">
      <c r="A288" s="17"/>
      <c r="S288" s="4"/>
    </row>
    <row r="289" spans="1:19">
      <c r="A289" s="17"/>
      <c r="S289" s="4"/>
    </row>
    <row r="290" spans="1:19">
      <c r="A290" s="17"/>
      <c r="S290" s="4"/>
    </row>
    <row r="291" spans="1:19">
      <c r="A291" s="17"/>
      <c r="S291" s="4"/>
    </row>
    <row r="292" spans="1:19">
      <c r="A292" s="17"/>
      <c r="S292" s="4"/>
    </row>
    <row r="293" spans="1:19">
      <c r="A293" s="17"/>
      <c r="S293" s="4"/>
    </row>
    <row r="294" spans="1:19">
      <c r="A294" s="17"/>
      <c r="S294" s="4"/>
    </row>
    <row r="295" spans="1:19">
      <c r="A295" s="17"/>
      <c r="S295" s="4"/>
    </row>
    <row r="296" spans="1:19">
      <c r="A296" s="17"/>
      <c r="S296" s="4"/>
    </row>
    <row r="297" spans="1:19">
      <c r="A297" s="17"/>
      <c r="S297" s="4"/>
    </row>
    <row r="298" spans="1:19">
      <c r="A298" s="17"/>
      <c r="S298" s="4"/>
    </row>
    <row r="299" spans="1:19">
      <c r="A299" s="17"/>
      <c r="S299" s="4"/>
    </row>
    <row r="300" spans="1:19">
      <c r="A300" s="17"/>
      <c r="S300" s="4"/>
    </row>
    <row r="301" spans="1:19">
      <c r="A301" s="17"/>
      <c r="S301" s="4"/>
    </row>
    <row r="302" spans="1:19">
      <c r="A302" s="17"/>
      <c r="S302" s="4"/>
    </row>
    <row r="303" spans="1:19">
      <c r="A303" s="17"/>
      <c r="S303" s="4"/>
    </row>
    <row r="304" spans="1:19">
      <c r="A304" s="17"/>
      <c r="S304" s="4"/>
    </row>
    <row r="305" spans="1:19">
      <c r="A305" s="17"/>
      <c r="S305" s="4"/>
    </row>
    <row r="306" spans="1:19">
      <c r="A306" s="17"/>
      <c r="S306" s="4"/>
    </row>
    <row r="307" spans="1:19">
      <c r="A307" s="17"/>
      <c r="S307" s="4"/>
    </row>
    <row r="308" spans="1:19">
      <c r="A308" s="17"/>
      <c r="S308" s="4"/>
    </row>
    <row r="309" spans="1:19">
      <c r="A309" s="17"/>
      <c r="S309" s="4"/>
    </row>
    <row r="310" spans="1:19">
      <c r="A310" s="17"/>
      <c r="S310" s="4"/>
    </row>
    <row r="311" spans="1:19">
      <c r="A311" s="17"/>
      <c r="S311" s="4"/>
    </row>
    <row r="312" spans="1:19">
      <c r="A312" s="17"/>
      <c r="S312" s="4"/>
    </row>
    <row r="313" spans="1:19">
      <c r="A313" s="17"/>
      <c r="S313" s="4"/>
    </row>
    <row r="314" spans="1:19">
      <c r="A314" s="17"/>
      <c r="S314" s="4"/>
    </row>
    <row r="315" spans="1:19">
      <c r="A315" s="17"/>
      <c r="S315" s="4"/>
    </row>
    <row r="316" spans="1:19">
      <c r="A316" s="17"/>
      <c r="S316" s="4"/>
    </row>
    <row r="317" spans="1:19">
      <c r="A317" s="17"/>
      <c r="S317" s="4"/>
    </row>
    <row r="318" spans="1:19">
      <c r="A318" s="17"/>
      <c r="S318" s="4"/>
    </row>
    <row r="319" spans="1:19">
      <c r="A319" s="17"/>
      <c r="S319" s="4"/>
    </row>
    <row r="320" spans="1:19">
      <c r="A320" s="17"/>
      <c r="S320" s="4"/>
    </row>
    <row r="321" spans="1:19">
      <c r="A321" s="17"/>
      <c r="S321" s="4"/>
    </row>
    <row r="322" spans="1:19">
      <c r="A322" s="17"/>
      <c r="S322" s="4"/>
    </row>
    <row r="323" spans="1:19">
      <c r="A323" s="17"/>
      <c r="S323" s="4"/>
    </row>
    <row r="324" spans="1:19">
      <c r="A324" s="17"/>
      <c r="S324" s="4"/>
    </row>
    <row r="325" spans="1:19">
      <c r="A325" s="17"/>
      <c r="S325" s="4"/>
    </row>
    <row r="326" spans="1:19">
      <c r="A326" s="17"/>
      <c r="S326" s="4"/>
    </row>
    <row r="327" spans="1:19">
      <c r="A327" s="17"/>
      <c r="S327" s="4"/>
    </row>
    <row r="328" spans="1:19">
      <c r="A328" s="17"/>
      <c r="S328" s="4"/>
    </row>
    <row r="329" spans="1:19">
      <c r="A329" s="17"/>
      <c r="S329" s="4"/>
    </row>
    <row r="330" spans="1:19">
      <c r="A330" s="17"/>
      <c r="S330" s="4"/>
    </row>
    <row r="331" spans="1:19">
      <c r="A331" s="17"/>
      <c r="S331" s="4"/>
    </row>
    <row r="332" spans="1:19">
      <c r="A332" s="17"/>
      <c r="S332" s="4"/>
    </row>
    <row r="333" spans="1:19">
      <c r="A333" s="17"/>
      <c r="S333" s="4"/>
    </row>
    <row r="334" spans="1:19">
      <c r="A334" s="17"/>
      <c r="S334" s="4"/>
    </row>
    <row r="335" spans="1:19">
      <c r="A335" s="17"/>
      <c r="S335" s="4"/>
    </row>
    <row r="336" spans="1:19">
      <c r="A336" s="17"/>
      <c r="S336" s="4"/>
    </row>
    <row r="337" spans="1:19">
      <c r="A337" s="17"/>
      <c r="S337" s="4"/>
    </row>
    <row r="338" spans="1:19">
      <c r="A338" s="17"/>
      <c r="S338" s="4"/>
    </row>
    <row r="339" spans="1:19">
      <c r="A339" s="17"/>
      <c r="S339" s="4"/>
    </row>
    <row r="340" spans="1:19">
      <c r="A340" s="17"/>
      <c r="S340" s="4"/>
    </row>
    <row r="341" spans="1:19">
      <c r="A341" s="17"/>
      <c r="S341" s="4"/>
    </row>
    <row r="342" spans="1:19">
      <c r="A342" s="17"/>
      <c r="S342" s="4"/>
    </row>
    <row r="343" spans="1:19">
      <c r="A343" s="17"/>
      <c r="S343" s="4"/>
    </row>
    <row r="344" spans="1:19">
      <c r="A344" s="17"/>
      <c r="S344" s="4"/>
    </row>
    <row r="345" spans="1:19">
      <c r="A345" s="17"/>
      <c r="S345" s="4"/>
    </row>
    <row r="346" spans="1:19">
      <c r="A346" s="17"/>
      <c r="S346" s="4"/>
    </row>
    <row r="347" spans="1:19">
      <c r="A347" s="17"/>
      <c r="S347" s="4"/>
    </row>
    <row r="348" spans="1:19">
      <c r="A348" s="17"/>
      <c r="S348" s="4"/>
    </row>
    <row r="349" spans="1:19">
      <c r="A349" s="17"/>
      <c r="S349" s="4"/>
    </row>
    <row r="350" spans="1:19">
      <c r="A350" s="17"/>
      <c r="S350" s="4"/>
    </row>
    <row r="351" spans="1:19">
      <c r="A351" s="17"/>
      <c r="S351" s="4"/>
    </row>
    <row r="352" spans="1:19">
      <c r="A352" s="17"/>
      <c r="S352" s="4"/>
    </row>
    <row r="353" spans="1:19">
      <c r="A353" s="17"/>
      <c r="S353" s="4"/>
    </row>
    <row r="354" spans="1:19">
      <c r="A354" s="17"/>
      <c r="S354" s="4"/>
    </row>
    <row r="355" spans="1:19">
      <c r="A355" s="17"/>
      <c r="S355" s="4"/>
    </row>
    <row r="356" spans="1:19">
      <c r="A356" s="17"/>
      <c r="S356" s="4"/>
    </row>
    <row r="357" spans="1:19">
      <c r="A357" s="17"/>
      <c r="S357" s="4"/>
    </row>
    <row r="358" spans="1:19">
      <c r="A358" s="17"/>
      <c r="S358" s="4"/>
    </row>
    <row r="359" spans="1:19">
      <c r="A359" s="17"/>
      <c r="S359" s="4"/>
    </row>
    <row r="360" spans="1:19">
      <c r="A360" s="17"/>
      <c r="S360" s="4"/>
    </row>
    <row r="361" spans="1:19">
      <c r="A361" s="17"/>
      <c r="S361" s="4"/>
    </row>
    <row r="362" spans="1:19">
      <c r="A362" s="17"/>
      <c r="S362" s="4"/>
    </row>
    <row r="363" spans="1:19">
      <c r="A363" s="17"/>
      <c r="S363" s="4"/>
    </row>
    <row r="364" spans="1:19">
      <c r="A364" s="17"/>
      <c r="S364" s="4"/>
    </row>
    <row r="365" spans="1:19">
      <c r="A365" s="17"/>
      <c r="S365" s="4"/>
    </row>
    <row r="366" spans="1:19">
      <c r="A366" s="17"/>
      <c r="S366" s="4"/>
    </row>
    <row r="367" spans="1:19">
      <c r="A367" s="17"/>
      <c r="S367" s="4"/>
    </row>
    <row r="368" spans="1:19">
      <c r="A368" s="17"/>
      <c r="S368" s="4"/>
    </row>
    <row r="369" spans="1:19">
      <c r="A369" s="17"/>
      <c r="S369" s="4"/>
    </row>
    <row r="370" spans="1:19">
      <c r="A370" s="17"/>
      <c r="S370" s="4"/>
    </row>
    <row r="371" spans="1:19">
      <c r="A371" s="17"/>
      <c r="S371" s="4"/>
    </row>
    <row r="372" spans="1:19">
      <c r="A372" s="17"/>
      <c r="S372" s="4"/>
    </row>
    <row r="373" spans="1:19">
      <c r="A373" s="17"/>
      <c r="S373" s="4"/>
    </row>
    <row r="374" spans="1:19">
      <c r="A374" s="17"/>
      <c r="S374" s="4"/>
    </row>
    <row r="375" spans="1:19">
      <c r="A375" s="17"/>
      <c r="S375" s="4"/>
    </row>
    <row r="376" spans="1:19">
      <c r="A376" s="17"/>
      <c r="S376" s="4"/>
    </row>
    <row r="377" spans="1:19">
      <c r="A377" s="17"/>
      <c r="S377" s="4"/>
    </row>
    <row r="378" spans="1:19">
      <c r="A378" s="17"/>
      <c r="S378" s="4"/>
    </row>
    <row r="379" spans="1:19">
      <c r="A379" s="17"/>
      <c r="S379" s="4"/>
    </row>
    <row r="380" spans="1:19">
      <c r="A380" s="17"/>
      <c r="S380" s="4"/>
    </row>
    <row r="381" spans="1:19">
      <c r="A381" s="17"/>
      <c r="S381" s="4"/>
    </row>
    <row r="382" spans="1:19">
      <c r="A382" s="17"/>
      <c r="S382" s="4"/>
    </row>
    <row r="383" spans="1:19">
      <c r="A383" s="17"/>
      <c r="S383" s="4"/>
    </row>
    <row r="384" spans="1:19">
      <c r="A384" s="17"/>
      <c r="S384" s="4"/>
    </row>
    <row r="385" spans="1:19">
      <c r="A385" s="17"/>
      <c r="S385" s="4"/>
    </row>
    <row r="386" spans="1:19">
      <c r="A386" s="17"/>
      <c r="S386" s="4"/>
    </row>
    <row r="387" spans="1:19">
      <c r="A387" s="17"/>
      <c r="S387" s="4"/>
    </row>
    <row r="388" spans="1:19">
      <c r="A388" s="17"/>
      <c r="S388" s="4"/>
    </row>
    <row r="389" spans="1:19">
      <c r="A389" s="17"/>
      <c r="S389" s="4"/>
    </row>
    <row r="390" spans="1:19">
      <c r="A390" s="17"/>
      <c r="S390" s="4"/>
    </row>
    <row r="391" spans="1:19">
      <c r="A391" s="17"/>
      <c r="S391" s="4"/>
    </row>
    <row r="392" spans="1:19">
      <c r="A392" s="17"/>
      <c r="S392" s="4"/>
    </row>
    <row r="393" spans="1:19">
      <c r="A393" s="17"/>
      <c r="S393" s="4"/>
    </row>
    <row r="394" spans="1:19">
      <c r="A394" s="17"/>
      <c r="S394" s="4"/>
    </row>
    <row r="395" spans="1:19">
      <c r="A395" s="17"/>
      <c r="S395" s="4"/>
    </row>
    <row r="396" spans="1:19">
      <c r="A396" s="17"/>
      <c r="S396" s="4"/>
    </row>
    <row r="397" spans="1:19">
      <c r="A397" s="17"/>
      <c r="S397" s="4"/>
    </row>
    <row r="398" spans="1:19">
      <c r="A398" s="17"/>
      <c r="S398" s="4"/>
    </row>
    <row r="399" spans="1:19">
      <c r="A399" s="17"/>
      <c r="S399" s="4"/>
    </row>
    <row r="400" spans="1:19">
      <c r="A400" s="17"/>
      <c r="S400" s="4"/>
    </row>
    <row r="401" spans="1:19">
      <c r="A401" s="17"/>
      <c r="S401" s="4"/>
    </row>
    <row r="402" spans="1:19">
      <c r="A402" s="17"/>
      <c r="S402" s="4"/>
    </row>
    <row r="403" spans="1:19">
      <c r="A403" s="17"/>
      <c r="S403" s="4"/>
    </row>
    <row r="404" spans="1:19">
      <c r="A404" s="17"/>
      <c r="S404" s="4"/>
    </row>
    <row r="405" spans="1:19">
      <c r="A405" s="17"/>
      <c r="S405" s="4"/>
    </row>
    <row r="406" spans="1:19">
      <c r="A406" s="17"/>
      <c r="S406" s="4"/>
    </row>
    <row r="407" spans="1:19">
      <c r="A407" s="17"/>
      <c r="S407" s="4"/>
    </row>
    <row r="408" spans="1:19">
      <c r="A408" s="17"/>
      <c r="S408" s="4"/>
    </row>
    <row r="409" spans="1:19">
      <c r="A409" s="17"/>
      <c r="S409" s="4"/>
    </row>
    <row r="410" spans="1:19">
      <c r="A410" s="17"/>
      <c r="S410" s="4"/>
    </row>
    <row r="411" spans="1:19">
      <c r="A411" s="17"/>
      <c r="S411" s="4"/>
    </row>
    <row r="412" spans="1:19">
      <c r="A412" s="17"/>
      <c r="S412" s="4"/>
    </row>
    <row r="413" spans="1:19">
      <c r="A413" s="17"/>
      <c r="S413" s="4"/>
    </row>
    <row r="414" spans="1:19">
      <c r="A414" s="17"/>
      <c r="S414" s="4"/>
    </row>
    <row r="415" spans="1:19">
      <c r="A415" s="17"/>
      <c r="S415" s="4"/>
    </row>
    <row r="416" spans="1:19">
      <c r="A416" s="17"/>
      <c r="S416" s="4"/>
    </row>
    <row r="417" spans="1:19">
      <c r="A417" s="17"/>
      <c r="S417" s="4"/>
    </row>
    <row r="418" spans="1:19">
      <c r="A418" s="17"/>
      <c r="S418" s="4"/>
    </row>
    <row r="419" spans="1:19">
      <c r="A419" s="17"/>
      <c r="S419" s="4"/>
    </row>
    <row r="420" spans="1:19">
      <c r="A420" s="17"/>
      <c r="S420" s="4"/>
    </row>
    <row r="421" spans="1:19">
      <c r="A421" s="17"/>
      <c r="S421" s="4"/>
    </row>
    <row r="422" spans="1:19">
      <c r="A422" s="17"/>
      <c r="S422" s="4"/>
    </row>
    <row r="423" spans="1:19">
      <c r="A423" s="17"/>
      <c r="S423" s="4"/>
    </row>
    <row r="424" spans="1:19">
      <c r="A424" s="17"/>
      <c r="S424" s="4"/>
    </row>
    <row r="425" spans="1:19">
      <c r="A425" s="17"/>
      <c r="S425" s="4"/>
    </row>
    <row r="426" spans="1:19">
      <c r="A426" s="17"/>
      <c r="S426" s="4"/>
    </row>
    <row r="427" spans="1:19">
      <c r="A427" s="17"/>
      <c r="S427" s="4"/>
    </row>
    <row r="428" spans="1:19">
      <c r="A428" s="17"/>
      <c r="S428" s="4"/>
    </row>
    <row r="429" spans="1:19">
      <c r="A429" s="17"/>
      <c r="S429" s="4"/>
    </row>
    <row r="430" spans="1:19">
      <c r="A430" s="17"/>
      <c r="S430" s="4"/>
    </row>
    <row r="431" spans="1:19">
      <c r="A431" s="17"/>
      <c r="S431" s="4"/>
    </row>
    <row r="432" spans="1:19">
      <c r="A432" s="17"/>
      <c r="S432" s="4"/>
    </row>
    <row r="433" spans="1:19">
      <c r="A433" s="17"/>
      <c r="S433" s="4"/>
    </row>
    <row r="434" spans="1:19">
      <c r="A434" s="17"/>
      <c r="S434" s="4"/>
    </row>
    <row r="435" spans="1:19">
      <c r="A435" s="17"/>
      <c r="S435" s="4"/>
    </row>
    <row r="436" spans="1:19">
      <c r="A436" s="17"/>
      <c r="S436" s="4"/>
    </row>
    <row r="437" spans="1:19">
      <c r="A437" s="17"/>
      <c r="S437" s="4"/>
    </row>
    <row r="438" spans="1:19">
      <c r="A438" s="17"/>
      <c r="S438" s="4"/>
    </row>
    <row r="439" spans="1:19">
      <c r="A439" s="17"/>
      <c r="S439" s="4"/>
    </row>
    <row r="440" spans="1:19">
      <c r="A440" s="17"/>
      <c r="S440" s="4"/>
    </row>
    <row r="441" spans="1:19">
      <c r="A441" s="17"/>
      <c r="S441" s="4"/>
    </row>
    <row r="442" spans="1:19">
      <c r="A442" s="17"/>
      <c r="S442" s="4"/>
    </row>
    <row r="443" spans="1:19">
      <c r="A443" s="17"/>
      <c r="S443" s="4"/>
    </row>
    <row r="444" spans="1:19">
      <c r="A444" s="17"/>
      <c r="S444" s="4"/>
    </row>
    <row r="445" spans="1:19">
      <c r="A445" s="17"/>
      <c r="S445" s="4"/>
    </row>
    <row r="446" spans="1:19">
      <c r="A446" s="17"/>
      <c r="S446" s="4"/>
    </row>
    <row r="447" spans="1:19">
      <c r="A447" s="17"/>
      <c r="S447" s="4"/>
    </row>
    <row r="448" spans="1:19">
      <c r="A448" s="17"/>
      <c r="S448" s="4"/>
    </row>
    <row r="449" spans="1:19">
      <c r="A449" s="17"/>
      <c r="S449" s="4"/>
    </row>
    <row r="450" spans="1:19">
      <c r="A450" s="17"/>
      <c r="S450" s="4"/>
    </row>
    <row r="451" spans="1:19">
      <c r="A451" s="17"/>
      <c r="S451" s="4"/>
    </row>
    <row r="452" spans="1:19">
      <c r="A452" s="17"/>
      <c r="S452" s="4"/>
    </row>
    <row r="453" spans="1:19">
      <c r="A453" s="17"/>
      <c r="S453" s="4"/>
    </row>
    <row r="454" spans="1:19">
      <c r="A454" s="17"/>
      <c r="S454" s="4"/>
    </row>
    <row r="455" spans="1:19">
      <c r="A455" s="17"/>
      <c r="S455" s="4"/>
    </row>
    <row r="456" spans="1:19">
      <c r="A456" s="17"/>
      <c r="S456" s="4"/>
    </row>
    <row r="457" spans="1:19">
      <c r="A457" s="17"/>
      <c r="S457" s="4"/>
    </row>
    <row r="458" spans="1:19">
      <c r="A458" s="17"/>
      <c r="S458" s="4"/>
    </row>
    <row r="459" spans="1:19">
      <c r="A459" s="17"/>
      <c r="S459" s="4"/>
    </row>
    <row r="460" spans="1:19">
      <c r="A460" s="17"/>
      <c r="S460" s="4"/>
    </row>
    <row r="461" spans="1:19">
      <c r="A461" s="17"/>
      <c r="S461" s="4"/>
    </row>
    <row r="462" spans="1:19">
      <c r="A462" s="17"/>
      <c r="S462" s="4"/>
    </row>
    <row r="463" spans="1:19">
      <c r="A463" s="17"/>
      <c r="S463" s="4"/>
    </row>
    <row r="464" spans="1:19">
      <c r="A464" s="17"/>
      <c r="S464" s="4"/>
    </row>
    <row r="465" spans="1:19">
      <c r="A465" s="17"/>
      <c r="S465" s="4"/>
    </row>
    <row r="466" spans="1:19">
      <c r="A466" s="17"/>
      <c r="S466" s="4"/>
    </row>
    <row r="467" spans="1:19">
      <c r="A467" s="17"/>
      <c r="S467" s="4"/>
    </row>
    <row r="468" spans="1:19">
      <c r="A468" s="17"/>
      <c r="S468" s="4"/>
    </row>
    <row r="469" spans="1:19">
      <c r="A469" s="17"/>
      <c r="S469" s="4"/>
    </row>
    <row r="470" spans="1:19">
      <c r="A470" s="17"/>
      <c r="S470" s="4"/>
    </row>
    <row r="471" spans="1:19">
      <c r="A471" s="17"/>
      <c r="S471" s="4"/>
    </row>
    <row r="472" spans="1:19">
      <c r="A472" s="17"/>
      <c r="S472" s="4"/>
    </row>
    <row r="473" spans="1:19">
      <c r="A473" s="17"/>
      <c r="S473" s="4"/>
    </row>
    <row r="474" spans="1:19">
      <c r="A474" s="17"/>
      <c r="S474" s="4"/>
    </row>
    <row r="475" spans="1:19">
      <c r="A475" s="17"/>
      <c r="S475" s="4"/>
    </row>
    <row r="476" spans="1:19">
      <c r="A476" s="17"/>
      <c r="S476" s="4"/>
    </row>
    <row r="477" spans="1:19">
      <c r="A477" s="17"/>
      <c r="S477" s="4"/>
    </row>
    <row r="478" spans="1:19">
      <c r="A478" s="17"/>
      <c r="S478" s="4"/>
    </row>
    <row r="479" spans="1:19">
      <c r="A479" s="17"/>
      <c r="S479" s="4"/>
    </row>
    <row r="480" spans="1:19">
      <c r="A480" s="17"/>
      <c r="S480" s="4"/>
    </row>
    <row r="481" spans="1:19">
      <c r="A481" s="17"/>
      <c r="S481" s="4"/>
    </row>
    <row r="482" spans="1:19">
      <c r="A482" s="17"/>
      <c r="S482" s="4"/>
    </row>
    <row r="483" spans="1:19">
      <c r="A483" s="17"/>
      <c r="S483" s="4"/>
    </row>
    <row r="484" spans="1:19">
      <c r="A484" s="17"/>
      <c r="S484" s="4"/>
    </row>
    <row r="485" spans="1:19">
      <c r="A485" s="17"/>
      <c r="S485" s="4"/>
    </row>
    <row r="486" spans="1:19">
      <c r="A486" s="17"/>
      <c r="S486" s="4"/>
    </row>
    <row r="487" spans="1:19">
      <c r="A487" s="17"/>
      <c r="S487" s="4"/>
    </row>
    <row r="488" spans="1:19">
      <c r="A488" s="17"/>
      <c r="S488" s="4"/>
    </row>
    <row r="489" spans="1:19">
      <c r="A489" s="17"/>
      <c r="S489" s="4"/>
    </row>
    <row r="490" spans="1:19">
      <c r="A490" s="17"/>
      <c r="S490" s="4"/>
    </row>
    <row r="491" spans="1:19">
      <c r="A491" s="17"/>
      <c r="S491" s="4"/>
    </row>
    <row r="492" spans="1:19">
      <c r="A492" s="17"/>
      <c r="S492" s="4"/>
    </row>
    <row r="493" spans="1:19">
      <c r="A493" s="17"/>
      <c r="S493" s="4"/>
    </row>
    <row r="494" spans="1:19">
      <c r="A494" s="17"/>
      <c r="S494" s="4"/>
    </row>
    <row r="495" spans="1:19">
      <c r="A495" s="17"/>
      <c r="S495" s="4"/>
    </row>
    <row r="496" spans="1:19">
      <c r="A496" s="17"/>
      <c r="S496" s="4"/>
    </row>
    <row r="497" spans="1:19">
      <c r="A497" s="17"/>
      <c r="S497" s="4"/>
    </row>
    <row r="498" spans="1:19">
      <c r="A498" s="17"/>
      <c r="S498" s="4"/>
    </row>
    <row r="499" spans="1:19">
      <c r="A499" s="17"/>
      <c r="S499" s="4"/>
    </row>
    <row r="500" spans="1:19">
      <c r="A500" s="17"/>
      <c r="S500" s="4"/>
    </row>
    <row r="501" spans="1:19">
      <c r="A501" s="17"/>
      <c r="S501" s="4"/>
    </row>
    <row r="502" spans="1:19">
      <c r="A502" s="17"/>
      <c r="S502" s="4"/>
    </row>
    <row r="503" spans="1:19">
      <c r="A503" s="17"/>
      <c r="S503" s="4"/>
    </row>
    <row r="504" spans="1:19">
      <c r="A504" s="17"/>
      <c r="S504" s="4"/>
    </row>
    <row r="505" spans="1:19">
      <c r="A505" s="17"/>
      <c r="S505" s="4"/>
    </row>
    <row r="506" spans="1:19">
      <c r="A506" s="17"/>
      <c r="S506" s="4"/>
    </row>
    <row r="507" spans="1:19">
      <c r="A507" s="17"/>
      <c r="S507" s="4"/>
    </row>
    <row r="508" spans="1:19">
      <c r="A508" s="17"/>
      <c r="S508" s="4"/>
    </row>
    <row r="509" spans="1:19">
      <c r="A509" s="17"/>
      <c r="S509" s="4"/>
    </row>
    <row r="510" spans="1:19">
      <c r="A510" s="17"/>
      <c r="S510" s="4"/>
    </row>
    <row r="511" spans="1:19">
      <c r="A511" s="17"/>
      <c r="S511" s="4"/>
    </row>
    <row r="512" spans="1:19">
      <c r="A512" s="17"/>
      <c r="S512" s="4"/>
    </row>
    <row r="513" spans="1:19">
      <c r="A513" s="17"/>
      <c r="S513" s="4"/>
    </row>
    <row r="514" spans="1:19">
      <c r="A514" s="17"/>
      <c r="S514" s="4"/>
    </row>
    <row r="515" spans="1:19">
      <c r="A515" s="17"/>
      <c r="S515" s="4"/>
    </row>
    <row r="516" spans="1:19">
      <c r="A516" s="17"/>
      <c r="S516" s="4"/>
    </row>
    <row r="517" spans="1:19">
      <c r="A517" s="17"/>
      <c r="S517" s="4"/>
    </row>
    <row r="518" spans="1:19">
      <c r="A518" s="17"/>
      <c r="S518" s="4"/>
    </row>
    <row r="519" spans="1:19">
      <c r="A519" s="17"/>
      <c r="S519" s="4"/>
    </row>
    <row r="520" spans="1:19">
      <c r="A520" s="17"/>
      <c r="S520" s="4"/>
    </row>
    <row r="521" spans="1:19">
      <c r="A521" s="17"/>
      <c r="S521" s="4"/>
    </row>
    <row r="522" spans="1:19">
      <c r="A522" s="17"/>
      <c r="S522" s="4"/>
    </row>
    <row r="523" spans="1:19">
      <c r="A523" s="17"/>
      <c r="S523" s="4"/>
    </row>
    <row r="524" spans="1:19">
      <c r="A524" s="17"/>
      <c r="S524" s="4"/>
    </row>
    <row r="525" spans="1:19">
      <c r="A525" s="17"/>
      <c r="S525" s="4"/>
    </row>
    <row r="526" spans="1:19">
      <c r="A526" s="17"/>
      <c r="S526" s="4"/>
    </row>
    <row r="527" spans="1:19">
      <c r="A527" s="17"/>
      <c r="S527" s="4"/>
    </row>
    <row r="528" spans="1:19">
      <c r="A528" s="17"/>
      <c r="S528" s="4"/>
    </row>
    <row r="529" spans="1:19">
      <c r="A529" s="17"/>
      <c r="S529" s="4"/>
    </row>
    <row r="530" spans="1:19">
      <c r="A530" s="17"/>
      <c r="S530" s="4"/>
    </row>
    <row r="531" spans="1:19">
      <c r="A531" s="17"/>
      <c r="S531" s="4"/>
    </row>
    <row r="532" spans="1:19">
      <c r="A532" s="17"/>
      <c r="S532" s="4"/>
    </row>
    <row r="533" spans="1:19">
      <c r="A533" s="17"/>
      <c r="S533" s="4"/>
    </row>
    <row r="534" spans="1:19">
      <c r="A534" s="17"/>
      <c r="S534" s="4"/>
    </row>
    <row r="535" spans="1:19">
      <c r="A535" s="17"/>
      <c r="S535" s="4"/>
    </row>
    <row r="536" spans="1:19">
      <c r="A536" s="17"/>
      <c r="S536" s="4"/>
    </row>
    <row r="537" spans="1:19">
      <c r="A537" s="17"/>
      <c r="S537" s="4"/>
    </row>
    <row r="538" spans="1:19">
      <c r="A538" s="17"/>
      <c r="S538" s="4"/>
    </row>
    <row r="539" spans="1:19">
      <c r="A539" s="17"/>
      <c r="S539" s="4"/>
    </row>
    <row r="540" spans="1:19">
      <c r="A540" s="17"/>
      <c r="S540" s="4"/>
    </row>
    <row r="541" spans="1:19">
      <c r="A541" s="17"/>
      <c r="S541" s="4"/>
    </row>
    <row r="542" spans="1:19">
      <c r="A542" s="17"/>
      <c r="S542" s="4"/>
    </row>
    <row r="543" spans="1:19">
      <c r="A543" s="17"/>
      <c r="S543" s="4"/>
    </row>
    <row r="544" spans="1:19">
      <c r="A544" s="17"/>
      <c r="S544" s="4"/>
    </row>
    <row r="545" spans="1:19">
      <c r="A545" s="17"/>
      <c r="S545" s="4"/>
    </row>
    <row r="546" spans="1:19">
      <c r="A546" s="17"/>
      <c r="S546" s="4"/>
    </row>
    <row r="547" spans="1:19">
      <c r="A547" s="17"/>
      <c r="S547" s="4"/>
    </row>
    <row r="548" spans="1:19">
      <c r="A548" s="17"/>
      <c r="S548" s="4"/>
    </row>
    <row r="549" spans="1:19">
      <c r="A549" s="17"/>
      <c r="S549" s="4"/>
    </row>
    <row r="550" spans="1:19">
      <c r="A550" s="17"/>
      <c r="S550" s="4"/>
    </row>
    <row r="551" spans="1:19">
      <c r="A551" s="17"/>
      <c r="S551" s="4"/>
    </row>
    <row r="552" spans="1:19">
      <c r="A552" s="17"/>
      <c r="S552" s="4"/>
    </row>
    <row r="553" spans="1:19">
      <c r="A553" s="17"/>
      <c r="S553" s="4"/>
    </row>
    <row r="554" spans="1:19">
      <c r="A554" s="17"/>
      <c r="S554" s="4"/>
    </row>
    <row r="555" spans="1:19">
      <c r="A555" s="17"/>
      <c r="S555" s="4"/>
    </row>
    <row r="556" spans="1:19">
      <c r="A556" s="17"/>
      <c r="S556" s="4"/>
    </row>
    <row r="557" spans="1:19">
      <c r="A557" s="17"/>
      <c r="S557" s="4"/>
    </row>
    <row r="558" spans="1:19">
      <c r="A558" s="17"/>
      <c r="S558" s="4"/>
    </row>
    <row r="559" spans="1:19">
      <c r="A559" s="17"/>
      <c r="S559" s="4"/>
    </row>
    <row r="560" spans="1:19">
      <c r="A560" s="17"/>
      <c r="S560" s="4"/>
    </row>
    <row r="561" spans="1:19">
      <c r="A561" s="17"/>
      <c r="S561" s="4"/>
    </row>
    <row r="562" spans="1:19">
      <c r="A562" s="17"/>
      <c r="S562" s="4"/>
    </row>
    <row r="563" spans="1:19">
      <c r="A563" s="17"/>
      <c r="S563" s="4"/>
    </row>
    <row r="564" spans="1:19">
      <c r="A564" s="17"/>
      <c r="S564" s="4"/>
    </row>
    <row r="565" spans="1:19">
      <c r="A565" s="17"/>
      <c r="S565" s="4"/>
    </row>
    <row r="566" spans="1:19">
      <c r="A566" s="17"/>
      <c r="S566" s="4"/>
    </row>
    <row r="567" spans="1:19">
      <c r="A567" s="17"/>
      <c r="S567" s="4"/>
    </row>
    <row r="568" spans="1:19">
      <c r="A568" s="17"/>
      <c r="S568" s="4"/>
    </row>
    <row r="569" spans="1:19">
      <c r="A569" s="17"/>
      <c r="S569" s="4"/>
    </row>
    <row r="570" spans="1:19">
      <c r="A570" s="17"/>
      <c r="S570" s="4"/>
    </row>
    <row r="571" spans="1:19">
      <c r="A571" s="17"/>
      <c r="S571" s="4"/>
    </row>
    <row r="572" spans="1:19">
      <c r="A572" s="17"/>
      <c r="S572" s="4"/>
    </row>
    <row r="573" spans="1:19">
      <c r="A573" s="17"/>
      <c r="S573" s="4"/>
    </row>
    <row r="574" spans="1:19">
      <c r="A574" s="17"/>
      <c r="S574" s="4"/>
    </row>
    <row r="575" spans="1:19">
      <c r="A575" s="17"/>
      <c r="S575" s="4"/>
    </row>
    <row r="576" spans="1:19">
      <c r="A576" s="17"/>
      <c r="S576" s="4"/>
    </row>
    <row r="577" spans="1:19">
      <c r="A577" s="17"/>
      <c r="S577" s="4"/>
    </row>
    <row r="578" spans="1:19">
      <c r="A578" s="17"/>
      <c r="S578" s="4"/>
    </row>
    <row r="579" spans="1:19">
      <c r="A579" s="17"/>
      <c r="S579" s="4"/>
    </row>
    <row r="580" spans="1:19">
      <c r="A580" s="17"/>
      <c r="S580" s="4"/>
    </row>
    <row r="581" spans="1:19">
      <c r="A581" s="17"/>
      <c r="S581" s="4"/>
    </row>
    <row r="582" spans="1:19">
      <c r="A582" s="17"/>
      <c r="S582" s="4"/>
    </row>
    <row r="583" spans="1:19">
      <c r="A583" s="17"/>
      <c r="S583" s="4"/>
    </row>
    <row r="584" spans="1:19">
      <c r="A584" s="17"/>
      <c r="S584" s="4"/>
    </row>
    <row r="585" spans="1:19">
      <c r="A585" s="17"/>
      <c r="S585" s="4"/>
    </row>
    <row r="586" spans="1:19">
      <c r="A586" s="17"/>
      <c r="S586" s="4"/>
    </row>
    <row r="587" spans="1:19">
      <c r="A587" s="17"/>
      <c r="S587" s="4"/>
    </row>
    <row r="588" spans="1:19">
      <c r="A588" s="17"/>
      <c r="S588" s="4"/>
    </row>
    <row r="589" spans="1:19">
      <c r="A589" s="17"/>
      <c r="S589" s="4"/>
    </row>
    <row r="590" spans="1:19">
      <c r="A590" s="17"/>
      <c r="S590" s="4"/>
    </row>
    <row r="591" spans="1:19">
      <c r="A591" s="17"/>
      <c r="S591" s="4"/>
    </row>
    <row r="592" spans="1:19">
      <c r="A592" s="17"/>
      <c r="S592" s="4"/>
    </row>
    <row r="593" spans="1:19">
      <c r="A593" s="17"/>
      <c r="S593" s="4"/>
    </row>
    <row r="594" spans="1:19">
      <c r="A594" s="17"/>
      <c r="S594" s="4"/>
    </row>
    <row r="595" spans="1:19">
      <c r="A595" s="17"/>
      <c r="S595" s="4"/>
    </row>
    <row r="596" spans="1:19">
      <c r="A596" s="17"/>
      <c r="S596" s="4"/>
    </row>
    <row r="597" spans="1:19">
      <c r="A597" s="17"/>
      <c r="S597" s="4"/>
    </row>
    <row r="598" spans="1:19">
      <c r="A598" s="17"/>
      <c r="S598" s="4"/>
    </row>
    <row r="599" spans="1:19">
      <c r="A599" s="17"/>
      <c r="S599" s="4"/>
    </row>
    <row r="600" spans="1:19">
      <c r="A600" s="17"/>
      <c r="S600" s="4"/>
    </row>
    <row r="601" spans="1:19">
      <c r="A601" s="17"/>
      <c r="S601" s="4"/>
    </row>
    <row r="602" spans="1:19">
      <c r="A602" s="17"/>
      <c r="S602" s="4"/>
    </row>
    <row r="603" spans="1:19">
      <c r="A603" s="17"/>
      <c r="S603" s="4"/>
    </row>
    <row r="604" spans="1:19">
      <c r="A604" s="17"/>
      <c r="S604" s="4"/>
    </row>
    <row r="605" spans="1:19">
      <c r="A605" s="17"/>
      <c r="S605" s="4"/>
    </row>
    <row r="606" spans="1:19">
      <c r="A606" s="17"/>
      <c r="S606" s="4"/>
    </row>
    <row r="607" spans="1:19">
      <c r="A607" s="17"/>
      <c r="S607" s="4"/>
    </row>
    <row r="608" spans="1:19">
      <c r="A608" s="17"/>
      <c r="S608" s="4"/>
    </row>
    <row r="609" spans="1:19">
      <c r="A609" s="17"/>
      <c r="S609" s="4"/>
    </row>
    <row r="610" spans="1:19">
      <c r="A610" s="17"/>
      <c r="S610" s="4"/>
    </row>
    <row r="611" spans="1:19">
      <c r="A611" s="17"/>
      <c r="S611" s="4"/>
    </row>
    <row r="612" spans="1:19">
      <c r="A612" s="17"/>
      <c r="S612" s="4"/>
    </row>
    <row r="613" spans="1:19">
      <c r="A613" s="17"/>
      <c r="S613" s="4"/>
    </row>
    <row r="614" spans="1:19">
      <c r="A614" s="17"/>
      <c r="S614" s="4"/>
    </row>
    <row r="615" spans="1:19">
      <c r="A615" s="17"/>
      <c r="S615" s="4"/>
    </row>
    <row r="616" spans="1:19">
      <c r="A616" s="17"/>
      <c r="S616" s="4"/>
    </row>
    <row r="617" spans="1:19">
      <c r="A617" s="17"/>
      <c r="S617" s="4"/>
    </row>
    <row r="618" spans="1:19">
      <c r="A618" s="17"/>
      <c r="S618" s="4"/>
    </row>
    <row r="619" spans="1:19">
      <c r="A619" s="17"/>
      <c r="S619" s="4"/>
    </row>
    <row r="620" spans="1:19">
      <c r="A620" s="17"/>
      <c r="S620" s="4"/>
    </row>
    <row r="621" spans="1:19">
      <c r="A621" s="17"/>
      <c r="S621" s="4"/>
    </row>
    <row r="622" spans="1:19">
      <c r="A622" s="17"/>
      <c r="S622" s="4"/>
    </row>
    <row r="623" spans="1:19">
      <c r="A623" s="17"/>
      <c r="S623" s="4"/>
    </row>
    <row r="624" spans="1:19">
      <c r="A624" s="17"/>
      <c r="S624" s="4"/>
    </row>
    <row r="625" spans="1:19">
      <c r="A625" s="17"/>
      <c r="S625" s="4"/>
    </row>
    <row r="626" spans="1:19">
      <c r="A626" s="17"/>
      <c r="S626" s="4"/>
    </row>
    <row r="627" spans="1:19">
      <c r="A627" s="17"/>
      <c r="S627" s="4"/>
    </row>
    <row r="628" spans="1:19">
      <c r="A628" s="17"/>
      <c r="S628" s="4"/>
    </row>
    <row r="629" spans="1:19">
      <c r="A629" s="17"/>
      <c r="S629" s="4"/>
    </row>
    <row r="630" spans="1:19">
      <c r="A630" s="17"/>
      <c r="S630" s="4"/>
    </row>
    <row r="631" spans="1:19">
      <c r="A631" s="17"/>
      <c r="S631" s="4"/>
    </row>
    <row r="632" spans="1:19">
      <c r="A632" s="17"/>
      <c r="S632" s="4"/>
    </row>
    <row r="633" spans="1:19">
      <c r="A633" s="17"/>
      <c r="S633" s="4"/>
    </row>
    <row r="634" spans="1:19">
      <c r="A634" s="17"/>
      <c r="S634" s="4"/>
    </row>
    <row r="635" spans="1:19">
      <c r="A635" s="17"/>
      <c r="S635" s="4"/>
    </row>
    <row r="636" spans="1:19">
      <c r="A636" s="17"/>
      <c r="S636" s="4"/>
    </row>
    <row r="637" spans="1:19">
      <c r="A637" s="17"/>
      <c r="S637" s="4"/>
    </row>
    <row r="638" spans="1:19">
      <c r="A638" s="17"/>
      <c r="S638" s="4"/>
    </row>
    <row r="639" spans="1:19">
      <c r="A639" s="17"/>
      <c r="S639" s="4"/>
    </row>
    <row r="640" spans="1:19">
      <c r="A640" s="17"/>
      <c r="S640" s="4"/>
    </row>
    <row r="641" spans="1:19">
      <c r="A641" s="17"/>
      <c r="S641" s="4"/>
    </row>
    <row r="642" spans="1:19">
      <c r="A642" s="17"/>
      <c r="S642" s="4"/>
    </row>
    <row r="643" spans="1:19">
      <c r="A643" s="17"/>
      <c r="S643" s="4"/>
    </row>
    <row r="644" spans="1:19">
      <c r="A644" s="17"/>
      <c r="S644" s="4"/>
    </row>
    <row r="645" spans="1:19">
      <c r="A645" s="17"/>
      <c r="S645" s="4"/>
    </row>
    <row r="646" spans="1:19">
      <c r="A646" s="17"/>
      <c r="S646" s="4"/>
    </row>
    <row r="647" spans="1:19">
      <c r="A647" s="17"/>
      <c r="S647" s="4"/>
    </row>
    <row r="648" spans="1:19">
      <c r="A648" s="17"/>
      <c r="S648" s="4"/>
    </row>
    <row r="649" spans="1:19">
      <c r="A649" s="17"/>
      <c r="S649" s="4"/>
    </row>
    <row r="650" spans="1:19">
      <c r="A650" s="17"/>
      <c r="S650" s="4"/>
    </row>
    <row r="651" spans="1:19">
      <c r="A651" s="17"/>
      <c r="S651" s="4"/>
    </row>
    <row r="652" spans="1:19">
      <c r="A652" s="17"/>
      <c r="S652" s="4"/>
    </row>
    <row r="653" spans="1:19">
      <c r="A653" s="17"/>
      <c r="S653" s="4"/>
    </row>
    <row r="654" spans="1:19">
      <c r="A654" s="17"/>
      <c r="S654" s="4"/>
    </row>
    <row r="655" spans="1:19">
      <c r="A655" s="17"/>
      <c r="S655" s="4"/>
    </row>
    <row r="656" spans="1:19">
      <c r="A656" s="17"/>
      <c r="S656" s="4"/>
    </row>
    <row r="657" spans="1:19">
      <c r="A657" s="17"/>
      <c r="S657" s="4"/>
    </row>
    <row r="658" spans="1:19">
      <c r="A658" s="17"/>
      <c r="S658" s="4"/>
    </row>
    <row r="659" spans="1:19">
      <c r="A659" s="17"/>
      <c r="S659" s="4"/>
    </row>
    <row r="660" spans="1:19">
      <c r="A660" s="17"/>
      <c r="S660" s="4"/>
    </row>
    <row r="661" spans="1:19">
      <c r="A661" s="17"/>
      <c r="S661" s="4"/>
    </row>
    <row r="662" spans="1:19">
      <c r="A662" s="17"/>
      <c r="S662" s="4"/>
    </row>
    <row r="663" spans="1:19">
      <c r="A663" s="17"/>
      <c r="S663" s="4"/>
    </row>
    <row r="664" spans="1:19">
      <c r="A664" s="17"/>
      <c r="S664" s="4"/>
    </row>
    <row r="665" spans="1:19">
      <c r="A665" s="17"/>
      <c r="S665" s="4"/>
    </row>
    <row r="666" spans="1:19">
      <c r="A666" s="17"/>
      <c r="S666" s="4"/>
    </row>
    <row r="667" spans="1:19">
      <c r="A667" s="17"/>
      <c r="S667" s="4"/>
    </row>
    <row r="668" spans="1:19">
      <c r="A668" s="17"/>
      <c r="S668" s="4"/>
    </row>
    <row r="669" spans="1:19">
      <c r="A669" s="17"/>
      <c r="S669" s="4"/>
    </row>
    <row r="670" spans="1:19">
      <c r="A670" s="17"/>
      <c r="S670" s="4"/>
    </row>
    <row r="671" spans="1:19">
      <c r="A671" s="17"/>
      <c r="S671" s="4"/>
    </row>
    <row r="672" spans="1:19">
      <c r="A672" s="17"/>
      <c r="S672" s="4"/>
    </row>
    <row r="673" spans="1:19">
      <c r="A673" s="17"/>
      <c r="S673" s="4"/>
    </row>
    <row r="674" spans="1:19">
      <c r="A674" s="17"/>
      <c r="S674" s="4"/>
    </row>
    <row r="675" spans="1:19">
      <c r="A675" s="17"/>
      <c r="S675" s="4"/>
    </row>
    <row r="676" spans="1:19">
      <c r="A676" s="17"/>
      <c r="S676" s="4"/>
    </row>
    <row r="677" spans="1:19">
      <c r="A677" s="17"/>
      <c r="S677" s="4"/>
    </row>
    <row r="678" spans="1:19">
      <c r="A678" s="17"/>
      <c r="S678" s="4"/>
    </row>
    <row r="679" spans="1:19">
      <c r="A679" s="17"/>
      <c r="S679" s="4"/>
    </row>
    <row r="680" spans="1:19">
      <c r="A680" s="17"/>
      <c r="S680" s="4"/>
    </row>
    <row r="681" spans="1:19">
      <c r="A681" s="17"/>
      <c r="S681" s="4"/>
    </row>
    <row r="682" spans="1:19">
      <c r="A682" s="17"/>
      <c r="S682" s="4"/>
    </row>
    <row r="683" spans="1:19">
      <c r="A683" s="17"/>
      <c r="S683" s="4"/>
    </row>
    <row r="684" spans="1:19">
      <c r="A684" s="17"/>
      <c r="S684" s="4"/>
    </row>
    <row r="685" spans="1:19">
      <c r="A685" s="17"/>
      <c r="S685" s="4"/>
    </row>
    <row r="686" spans="1:19">
      <c r="A686" s="17"/>
      <c r="S686" s="4"/>
    </row>
    <row r="687" spans="1:19">
      <c r="A687" s="17"/>
      <c r="S687" s="4"/>
    </row>
    <row r="688" spans="1:19">
      <c r="A688" s="17"/>
      <c r="S688" s="4"/>
    </row>
    <row r="689" spans="1:19">
      <c r="A689" s="17"/>
      <c r="S689" s="4"/>
    </row>
    <row r="690" spans="1:19">
      <c r="A690" s="17"/>
      <c r="S690" s="4"/>
    </row>
    <row r="691" spans="1:19">
      <c r="A691" s="17"/>
      <c r="S691" s="4"/>
    </row>
    <row r="692" spans="1:19">
      <c r="A692" s="17"/>
      <c r="S692" s="4"/>
    </row>
    <row r="693" spans="1:19">
      <c r="A693" s="17"/>
      <c r="S693" s="4"/>
    </row>
    <row r="694" spans="1:19">
      <c r="A694" s="17"/>
      <c r="S694" s="4"/>
    </row>
    <row r="695" spans="1:19">
      <c r="A695" s="17"/>
      <c r="S695" s="4"/>
    </row>
    <row r="696" spans="1:19">
      <c r="A696" s="17"/>
      <c r="S696" s="4"/>
    </row>
    <row r="697" spans="1:19">
      <c r="A697" s="17"/>
      <c r="S697" s="4"/>
    </row>
    <row r="698" spans="1:19">
      <c r="A698" s="17"/>
      <c r="S698" s="4"/>
    </row>
    <row r="699" spans="1:19">
      <c r="A699" s="17"/>
      <c r="S699" s="4"/>
    </row>
    <row r="700" spans="1:19">
      <c r="A700" s="17"/>
      <c r="S700" s="4"/>
    </row>
    <row r="701" spans="1:19">
      <c r="A701" s="17"/>
      <c r="S701" s="4"/>
    </row>
    <row r="702" spans="1:19">
      <c r="A702" s="17"/>
      <c r="S702" s="4"/>
    </row>
    <row r="703" spans="1:19">
      <c r="A703" s="17"/>
      <c r="S703" s="4"/>
    </row>
    <row r="704" spans="1:19">
      <c r="A704" s="17"/>
      <c r="S704" s="4"/>
    </row>
    <row r="705" spans="1:19">
      <c r="A705" s="17"/>
      <c r="S705" s="4"/>
    </row>
    <row r="706" spans="1:19">
      <c r="A706" s="17"/>
      <c r="S706" s="4"/>
    </row>
    <row r="707" spans="1:19">
      <c r="A707" s="17"/>
      <c r="S707" s="4"/>
    </row>
    <row r="708" spans="1:19">
      <c r="A708" s="17"/>
      <c r="S708" s="4"/>
    </row>
    <row r="709" spans="1:19">
      <c r="A709" s="17"/>
      <c r="S709" s="4"/>
    </row>
    <row r="710" spans="1:19">
      <c r="A710" s="17"/>
      <c r="S710" s="4"/>
    </row>
    <row r="711" spans="1:19">
      <c r="A711" s="17"/>
      <c r="S711" s="4"/>
    </row>
    <row r="712" spans="1:19">
      <c r="A712" s="17"/>
      <c r="S712" s="4"/>
    </row>
    <row r="713" spans="1:19">
      <c r="A713" s="17"/>
      <c r="S713" s="4"/>
    </row>
    <row r="714" spans="1:19">
      <c r="A714" s="17"/>
      <c r="S714" s="4"/>
    </row>
    <row r="715" spans="1:19">
      <c r="A715" s="17"/>
      <c r="S715" s="4"/>
    </row>
    <row r="716" spans="1:19">
      <c r="A716" s="17"/>
      <c r="S716" s="4"/>
    </row>
    <row r="717" spans="1:19">
      <c r="A717" s="17"/>
      <c r="S717" s="4"/>
    </row>
    <row r="718" spans="1:19">
      <c r="A718" s="17"/>
      <c r="S718" s="4"/>
    </row>
    <row r="719" spans="1:19">
      <c r="A719" s="17"/>
      <c r="S719" s="4"/>
    </row>
    <row r="720" spans="1:19">
      <c r="A720" s="17"/>
      <c r="S720" s="4"/>
    </row>
    <row r="721" spans="1:19">
      <c r="A721" s="17"/>
      <c r="S721" s="4"/>
    </row>
    <row r="722" spans="1:19">
      <c r="A722" s="17"/>
      <c r="S722" s="4"/>
    </row>
    <row r="723" spans="1:19">
      <c r="A723" s="17"/>
      <c r="S723" s="4"/>
    </row>
    <row r="724" spans="1:19">
      <c r="A724" s="17"/>
      <c r="S724" s="4"/>
    </row>
    <row r="725" spans="1:19">
      <c r="A725" s="17"/>
      <c r="S725" s="4"/>
    </row>
    <row r="726" spans="1:19">
      <c r="A726" s="17"/>
      <c r="S726" s="4"/>
    </row>
    <row r="727" spans="1:19">
      <c r="A727" s="17"/>
      <c r="S727" s="4"/>
    </row>
    <row r="728" spans="1:19">
      <c r="A728" s="17"/>
      <c r="S728" s="4"/>
    </row>
    <row r="729" spans="1:19">
      <c r="A729" s="17"/>
      <c r="S729" s="4"/>
    </row>
    <row r="730" spans="1:19">
      <c r="A730" s="17"/>
      <c r="S730" s="4"/>
    </row>
    <row r="731" spans="1:19">
      <c r="A731" s="17"/>
      <c r="S731" s="4"/>
    </row>
    <row r="732" spans="1:19">
      <c r="A732" s="17"/>
      <c r="S732" s="4"/>
    </row>
    <row r="733" spans="1:19">
      <c r="A733" s="17"/>
      <c r="S733" s="4"/>
    </row>
    <row r="734" spans="1:19">
      <c r="A734" s="17"/>
      <c r="S734" s="4"/>
    </row>
    <row r="735" spans="1:19">
      <c r="A735" s="17"/>
      <c r="S735" s="4"/>
    </row>
    <row r="736" spans="1:19">
      <c r="A736" s="17"/>
      <c r="S736" s="4"/>
    </row>
    <row r="737" spans="1:19">
      <c r="A737" s="17"/>
      <c r="S737" s="4"/>
    </row>
    <row r="738" spans="1:19">
      <c r="A738" s="17"/>
      <c r="S738" s="4"/>
    </row>
    <row r="739" spans="1:19">
      <c r="A739" s="17"/>
      <c r="S739" s="4"/>
    </row>
    <row r="740" spans="1:19">
      <c r="A740" s="17"/>
      <c r="S740" s="4"/>
    </row>
    <row r="741" spans="1:19">
      <c r="A741" s="17"/>
      <c r="S741" s="4"/>
    </row>
    <row r="742" spans="1:19">
      <c r="A742" s="17"/>
      <c r="S742" s="4"/>
    </row>
    <row r="743" spans="1:19">
      <c r="A743" s="17"/>
      <c r="S743" s="4"/>
    </row>
    <row r="744" spans="1:19">
      <c r="A744" s="17"/>
      <c r="S744" s="4"/>
    </row>
    <row r="745" spans="1:19">
      <c r="A745" s="17"/>
      <c r="S745" s="4"/>
    </row>
    <row r="746" spans="1:19">
      <c r="A746" s="17"/>
      <c r="S746" s="4"/>
    </row>
    <row r="747" spans="1:19">
      <c r="A747" s="17"/>
      <c r="S747" s="4"/>
    </row>
    <row r="748" spans="1:19">
      <c r="A748" s="17"/>
      <c r="S748" s="4"/>
    </row>
    <row r="749" spans="1:19">
      <c r="A749" s="17"/>
      <c r="S749" s="4"/>
    </row>
    <row r="750" spans="1:19">
      <c r="A750" s="17"/>
      <c r="S750" s="4"/>
    </row>
    <row r="751" spans="1:19">
      <c r="A751" s="17"/>
      <c r="S751" s="4"/>
    </row>
    <row r="752" spans="1:19">
      <c r="A752" s="17"/>
      <c r="S752" s="4"/>
    </row>
    <row r="753" spans="1:19">
      <c r="A753" s="17"/>
      <c r="S753" s="4"/>
    </row>
    <row r="754" spans="1:19">
      <c r="A754" s="17"/>
      <c r="S754" s="4"/>
    </row>
    <row r="755" spans="1:19">
      <c r="A755" s="17"/>
      <c r="S755" s="4"/>
    </row>
    <row r="756" spans="1:19">
      <c r="A756" s="17"/>
      <c r="S756" s="4"/>
    </row>
    <row r="757" spans="1:19">
      <c r="A757" s="17"/>
      <c r="S757" s="4"/>
    </row>
    <row r="758" spans="1:19">
      <c r="A758" s="17"/>
      <c r="S758" s="4"/>
    </row>
    <row r="759" spans="1:19">
      <c r="A759" s="17"/>
      <c r="S759" s="4"/>
    </row>
    <row r="760" spans="1:19">
      <c r="A760" s="17"/>
      <c r="S760" s="4"/>
    </row>
    <row r="761" spans="1:19">
      <c r="A761" s="17"/>
      <c r="S761" s="4"/>
    </row>
    <row r="762" spans="1:19">
      <c r="A762" s="17"/>
      <c r="S762" s="4"/>
    </row>
    <row r="763" spans="1:19">
      <c r="A763" s="17"/>
      <c r="S763" s="4"/>
    </row>
    <row r="764" spans="1:19">
      <c r="A764" s="17"/>
      <c r="S764" s="4"/>
    </row>
    <row r="765" spans="1:19">
      <c r="A765" s="17"/>
      <c r="S765" s="4"/>
    </row>
    <row r="766" spans="1:19">
      <c r="A766" s="17"/>
      <c r="S766" s="4"/>
    </row>
    <row r="767" spans="1:19">
      <c r="A767" s="17"/>
      <c r="S767" s="4"/>
    </row>
    <row r="768" spans="1:19">
      <c r="A768" s="17"/>
      <c r="S768" s="4"/>
    </row>
    <row r="769" spans="1:19">
      <c r="A769" s="17"/>
      <c r="S769" s="4"/>
    </row>
    <row r="770" spans="1:19">
      <c r="A770" s="17"/>
      <c r="S770" s="4"/>
    </row>
    <row r="771" spans="1:19">
      <c r="A771" s="17"/>
      <c r="S771" s="4"/>
    </row>
    <row r="772" spans="1:19">
      <c r="A772" s="17"/>
      <c r="S772" s="4"/>
    </row>
    <row r="773" spans="1:19">
      <c r="A773" s="17"/>
      <c r="S773" s="4"/>
    </row>
    <row r="774" spans="1:19">
      <c r="A774" s="17"/>
      <c r="S774" s="4"/>
    </row>
    <row r="775" spans="1:19">
      <c r="A775" s="17"/>
      <c r="S775" s="4"/>
    </row>
    <row r="776" spans="1:19">
      <c r="A776" s="17"/>
      <c r="S776" s="4"/>
    </row>
    <row r="777" spans="1:19">
      <c r="A777" s="17"/>
      <c r="S777" s="4"/>
    </row>
    <row r="778" spans="1:19">
      <c r="A778" s="17"/>
      <c r="S778" s="4"/>
    </row>
    <row r="779" spans="1:19">
      <c r="A779" s="17"/>
      <c r="S779" s="4"/>
    </row>
    <row r="780" spans="1:19">
      <c r="A780" s="17"/>
      <c r="S780" s="4"/>
    </row>
    <row r="781" spans="1:19">
      <c r="A781" s="17"/>
      <c r="S781" s="4"/>
    </row>
    <row r="782" spans="1:19">
      <c r="A782" s="17"/>
      <c r="S782" s="4"/>
    </row>
    <row r="783" spans="1:19">
      <c r="A783" s="17"/>
      <c r="S783" s="4"/>
    </row>
    <row r="784" spans="1:19">
      <c r="A784" s="17"/>
      <c r="S784" s="4"/>
    </row>
    <row r="785" spans="1:19">
      <c r="A785" s="17"/>
      <c r="S785" s="4"/>
    </row>
    <row r="786" spans="1:19">
      <c r="A786" s="17"/>
      <c r="S786" s="4"/>
    </row>
    <row r="787" spans="1:19">
      <c r="A787" s="17"/>
      <c r="S787" s="4"/>
    </row>
    <row r="788" spans="1:19">
      <c r="A788" s="17"/>
      <c r="S788" s="4"/>
    </row>
    <row r="789" spans="1:19">
      <c r="A789" s="17"/>
      <c r="S789" s="4"/>
    </row>
    <row r="790" spans="1:19">
      <c r="A790" s="17"/>
      <c r="S790" s="4"/>
    </row>
    <row r="791" spans="1:19">
      <c r="A791" s="17"/>
      <c r="S791" s="4"/>
    </row>
    <row r="792" spans="1:19">
      <c r="A792" s="17"/>
      <c r="S792" s="4"/>
    </row>
    <row r="793" spans="1:19">
      <c r="A793" s="17"/>
      <c r="S793" s="4"/>
    </row>
    <row r="794" spans="1:19">
      <c r="A794" s="17"/>
      <c r="S794" s="4"/>
    </row>
    <row r="795" spans="1:19">
      <c r="A795" s="17"/>
      <c r="S795" s="4"/>
    </row>
    <row r="796" spans="1:19">
      <c r="A796" s="17"/>
      <c r="S796" s="4"/>
    </row>
    <row r="797" spans="1:19">
      <c r="A797" s="17"/>
      <c r="S797" s="4"/>
    </row>
    <row r="798" spans="1:19">
      <c r="A798" s="17"/>
      <c r="S798" s="4"/>
    </row>
    <row r="799" spans="1:19">
      <c r="A799" s="17"/>
      <c r="S799" s="4"/>
    </row>
    <row r="800" spans="1:19">
      <c r="A800" s="17"/>
      <c r="S800" s="4"/>
    </row>
    <row r="801" spans="1:19">
      <c r="A801" s="17"/>
      <c r="S801" s="4"/>
    </row>
    <row r="802" spans="1:19">
      <c r="A802" s="17"/>
      <c r="S802" s="4"/>
    </row>
    <row r="803" spans="1:19">
      <c r="A803" s="17"/>
      <c r="S803" s="4"/>
    </row>
    <row r="804" spans="1:19">
      <c r="A804" s="17"/>
      <c r="S804" s="4"/>
    </row>
    <row r="805" spans="1:19">
      <c r="A805" s="17"/>
      <c r="S805" s="4"/>
    </row>
    <row r="806" spans="1:19">
      <c r="A806" s="17"/>
      <c r="S806" s="4"/>
    </row>
    <row r="807" spans="1:19">
      <c r="A807" s="17"/>
      <c r="S807" s="4"/>
    </row>
    <row r="808" spans="1:19">
      <c r="A808" s="17"/>
      <c r="S808" s="4"/>
    </row>
    <row r="809" spans="1:19">
      <c r="A809" s="17"/>
      <c r="S809" s="4"/>
    </row>
    <row r="810" spans="1:19">
      <c r="A810" s="17"/>
      <c r="S810" s="4"/>
    </row>
    <row r="811" spans="1:19">
      <c r="A811" s="17"/>
      <c r="S811" s="4"/>
    </row>
    <row r="812" spans="1:19">
      <c r="A812" s="17"/>
      <c r="S812" s="4"/>
    </row>
    <row r="813" spans="1:19">
      <c r="A813" s="17"/>
      <c r="S813" s="4"/>
    </row>
    <row r="814" spans="1:19">
      <c r="A814" s="17"/>
      <c r="S814" s="4"/>
    </row>
    <row r="815" spans="1:19">
      <c r="A815" s="17"/>
      <c r="S815" s="4"/>
    </row>
    <row r="816" spans="1:19">
      <c r="A816" s="17"/>
      <c r="S816" s="4"/>
    </row>
    <row r="817" spans="1:19">
      <c r="A817" s="17"/>
      <c r="S817" s="4"/>
    </row>
    <row r="818" spans="1:19">
      <c r="A818" s="17"/>
      <c r="S818" s="4"/>
    </row>
    <row r="819" spans="1:19">
      <c r="A819" s="17"/>
      <c r="S819" s="4"/>
    </row>
    <row r="820" spans="1:19">
      <c r="A820" s="17"/>
      <c r="S820" s="4"/>
    </row>
    <row r="821" spans="1:19">
      <c r="A821" s="17"/>
      <c r="S821" s="4"/>
    </row>
    <row r="822" spans="1:19">
      <c r="A822" s="17"/>
      <c r="S822" s="4"/>
    </row>
    <row r="823" spans="1:19">
      <c r="A823" s="17"/>
      <c r="S823" s="4"/>
    </row>
    <row r="824" spans="1:19">
      <c r="A824" s="17"/>
      <c r="S824" s="4"/>
    </row>
    <row r="825" spans="1:19">
      <c r="A825" s="17"/>
      <c r="S825" s="4"/>
    </row>
    <row r="826" spans="1:19">
      <c r="A826" s="17"/>
      <c r="S826" s="4"/>
    </row>
    <row r="827" spans="1:19">
      <c r="A827" s="17"/>
      <c r="S827" s="4"/>
    </row>
    <row r="828" spans="1:19">
      <c r="A828" s="17"/>
      <c r="S828" s="4"/>
    </row>
    <row r="829" spans="1:19">
      <c r="A829" s="17"/>
      <c r="S829" s="4"/>
    </row>
    <row r="830" spans="1:19">
      <c r="A830" s="17"/>
      <c r="S830" s="4"/>
    </row>
    <row r="831" spans="1:19">
      <c r="A831" s="17"/>
      <c r="S831" s="4"/>
    </row>
    <row r="832" spans="1:19">
      <c r="A832" s="17"/>
      <c r="S832" s="4"/>
    </row>
    <row r="833" spans="1:19">
      <c r="A833" s="17"/>
      <c r="S833" s="4"/>
    </row>
    <row r="834" spans="1:19">
      <c r="A834" s="17"/>
      <c r="S834" s="4"/>
    </row>
    <row r="835" spans="1:19">
      <c r="A835" s="17"/>
      <c r="S835" s="4"/>
    </row>
    <row r="836" spans="1:19">
      <c r="A836" s="17"/>
      <c r="S836" s="4"/>
    </row>
    <row r="837" spans="1:19">
      <c r="A837" s="17"/>
      <c r="S837" s="4"/>
    </row>
    <row r="838" spans="1:19">
      <c r="A838" s="17"/>
      <c r="S838" s="4"/>
    </row>
    <row r="839" spans="1:19">
      <c r="A839" s="17"/>
      <c r="S839" s="4"/>
    </row>
    <row r="840" spans="1:19">
      <c r="A840" s="17"/>
      <c r="S840" s="4"/>
    </row>
    <row r="841" spans="1:19">
      <c r="A841" s="17"/>
      <c r="S841" s="4"/>
    </row>
    <row r="842" spans="1:19">
      <c r="A842" s="17"/>
      <c r="S842" s="4"/>
    </row>
    <row r="843" spans="1:19">
      <c r="A843" s="17"/>
      <c r="S843" s="4"/>
    </row>
    <row r="844" spans="1:19">
      <c r="A844" s="17"/>
      <c r="S844" s="4"/>
    </row>
    <row r="845" spans="1:19">
      <c r="A845" s="17"/>
      <c r="S845" s="4"/>
    </row>
    <row r="846" spans="1:19">
      <c r="A846" s="17"/>
      <c r="S846" s="4"/>
    </row>
    <row r="847" spans="1:19">
      <c r="A847" s="17"/>
      <c r="S847" s="4"/>
    </row>
    <row r="848" spans="1:19">
      <c r="A848" s="17"/>
      <c r="S848" s="4"/>
    </row>
    <row r="849" spans="1:19">
      <c r="A849" s="17"/>
      <c r="S849" s="4"/>
    </row>
    <row r="850" spans="1:19">
      <c r="A850" s="17"/>
      <c r="S850" s="4"/>
    </row>
    <row r="851" spans="1:19">
      <c r="A851" s="17"/>
      <c r="S851" s="4"/>
    </row>
    <row r="852" spans="1:19">
      <c r="A852" s="17"/>
      <c r="S852" s="4"/>
    </row>
    <row r="853" spans="1:19">
      <c r="A853" s="17"/>
      <c r="S853" s="4"/>
    </row>
    <row r="854" spans="1:19">
      <c r="A854" s="17"/>
      <c r="S854" s="4"/>
    </row>
    <row r="855" spans="1:19">
      <c r="A855" s="17"/>
      <c r="S855" s="4"/>
    </row>
    <row r="856" spans="1:19">
      <c r="A856" s="17"/>
      <c r="S856" s="4"/>
    </row>
    <row r="857" spans="1:19">
      <c r="A857" s="17"/>
      <c r="S857" s="4"/>
    </row>
    <row r="858" spans="1:19">
      <c r="A858" s="17"/>
      <c r="S858" s="4"/>
    </row>
    <row r="859" spans="1:19">
      <c r="A859" s="17"/>
      <c r="S859" s="4"/>
    </row>
    <row r="860" spans="1:19">
      <c r="A860" s="17"/>
      <c r="S860" s="4"/>
    </row>
    <row r="861" spans="1:19">
      <c r="A861" s="17"/>
      <c r="S861" s="4"/>
    </row>
    <row r="862" spans="1:19">
      <c r="A862" s="17"/>
      <c r="S862" s="4"/>
    </row>
    <row r="863" spans="1:19">
      <c r="A863" s="17"/>
      <c r="S863" s="4"/>
    </row>
    <row r="864" spans="1:19">
      <c r="A864" s="17"/>
      <c r="S864" s="4"/>
    </row>
    <row r="865" spans="1:19">
      <c r="A865" s="17"/>
      <c r="S865" s="4"/>
    </row>
    <row r="866" spans="1:19">
      <c r="A866" s="17"/>
      <c r="S866" s="4"/>
    </row>
    <row r="867" spans="1:19">
      <c r="A867" s="17"/>
      <c r="S867" s="4"/>
    </row>
    <row r="868" spans="1:19">
      <c r="A868" s="17"/>
      <c r="S868" s="4"/>
    </row>
    <row r="869" spans="1:19">
      <c r="A869" s="17"/>
      <c r="S869" s="4"/>
    </row>
    <row r="870" spans="1:19">
      <c r="A870" s="17"/>
      <c r="S870" s="4"/>
    </row>
    <row r="871" spans="1:19">
      <c r="A871" s="17"/>
      <c r="S871" s="4"/>
    </row>
    <row r="872" spans="1:19">
      <c r="A872" s="17"/>
      <c r="S872" s="4"/>
    </row>
    <row r="873" spans="1:19">
      <c r="A873" s="17"/>
      <c r="S873" s="4"/>
    </row>
    <row r="874" spans="1:19">
      <c r="A874" s="17"/>
      <c r="S874" s="4"/>
    </row>
    <row r="875" spans="1:19">
      <c r="A875" s="17"/>
      <c r="S875" s="4"/>
    </row>
    <row r="876" spans="1:19">
      <c r="A876" s="17"/>
      <c r="S876" s="4"/>
    </row>
    <row r="877" spans="1:19">
      <c r="A877" s="17"/>
      <c r="S877" s="4"/>
    </row>
    <row r="878" spans="1:19">
      <c r="A878" s="17"/>
      <c r="S878" s="4"/>
    </row>
    <row r="879" spans="1:19">
      <c r="A879" s="17"/>
      <c r="S879" s="4"/>
    </row>
    <row r="880" spans="1:19">
      <c r="A880" s="17"/>
      <c r="S880" s="4"/>
    </row>
    <row r="881" spans="1:19">
      <c r="A881" s="17"/>
      <c r="S881" s="4"/>
    </row>
    <row r="882" spans="1:19">
      <c r="A882" s="17"/>
      <c r="S882" s="4"/>
    </row>
    <row r="883" spans="1:19">
      <c r="A883" s="17"/>
      <c r="S883" s="4"/>
    </row>
    <row r="884" spans="1:19">
      <c r="A884" s="17"/>
      <c r="S884" s="4"/>
    </row>
    <row r="885" spans="1:19">
      <c r="A885" s="17"/>
      <c r="S885" s="4"/>
    </row>
    <row r="886" spans="1:19">
      <c r="A886" s="17"/>
      <c r="S886" s="4"/>
    </row>
    <row r="887" spans="1:19">
      <c r="A887" s="17"/>
      <c r="S887" s="4"/>
    </row>
    <row r="888" spans="1:19">
      <c r="A888" s="17"/>
      <c r="S888" s="4"/>
    </row>
    <row r="889" spans="1:19">
      <c r="A889" s="17"/>
      <c r="S889" s="4"/>
    </row>
    <row r="890" spans="1:19">
      <c r="A890" s="17"/>
      <c r="S890" s="4"/>
    </row>
    <row r="891" spans="1:19">
      <c r="A891" s="17"/>
      <c r="S891" s="4"/>
    </row>
    <row r="892" spans="1:19">
      <c r="A892" s="17"/>
      <c r="S892" s="4"/>
    </row>
    <row r="893" spans="1:19">
      <c r="A893" s="17"/>
      <c r="S893" s="4"/>
    </row>
    <row r="894" spans="1:19">
      <c r="A894" s="17"/>
      <c r="S894" s="4"/>
    </row>
    <row r="895" spans="1:19">
      <c r="A895" s="17"/>
      <c r="S895" s="4"/>
    </row>
    <row r="896" spans="1:19">
      <c r="A896" s="17"/>
      <c r="S896" s="4"/>
    </row>
    <row r="897" spans="1:19">
      <c r="A897" s="17"/>
      <c r="S897" s="4"/>
    </row>
    <row r="898" spans="1:19">
      <c r="A898" s="17"/>
      <c r="S898" s="4"/>
    </row>
    <row r="899" spans="1:19">
      <c r="A899" s="17"/>
      <c r="S899" s="4"/>
    </row>
    <row r="900" spans="1:19">
      <c r="A900" s="17"/>
      <c r="S900" s="4"/>
    </row>
    <row r="901" spans="1:19">
      <c r="A901" s="17"/>
      <c r="S901" s="4"/>
    </row>
    <row r="902" spans="1:19">
      <c r="A902" s="17"/>
      <c r="S902" s="4"/>
    </row>
    <row r="903" spans="1:19">
      <c r="A903" s="17"/>
      <c r="S903" s="4"/>
    </row>
    <row r="904" spans="1:19">
      <c r="A904" s="17"/>
      <c r="S904" s="4"/>
    </row>
    <row r="905" spans="1:19">
      <c r="A905" s="17"/>
      <c r="S905" s="4"/>
    </row>
    <row r="906" spans="1:19">
      <c r="A906" s="17"/>
      <c r="S906" s="4"/>
    </row>
    <row r="907" spans="1:19">
      <c r="A907" s="17"/>
      <c r="S907" s="4"/>
    </row>
    <row r="908" spans="1:19">
      <c r="A908" s="17"/>
      <c r="S908" s="4"/>
    </row>
    <row r="909" spans="1:19">
      <c r="A909" s="17"/>
      <c r="S909" s="4"/>
    </row>
    <row r="910" spans="1:19">
      <c r="A910" s="17"/>
      <c r="S910" s="4"/>
    </row>
    <row r="911" spans="1:19">
      <c r="A911" s="17"/>
      <c r="S911" s="4"/>
    </row>
    <row r="912" spans="1:19">
      <c r="A912" s="17"/>
      <c r="S912" s="4"/>
    </row>
    <row r="913" spans="1:19">
      <c r="A913" s="17"/>
      <c r="S913" s="4"/>
    </row>
    <row r="914" spans="1:19">
      <c r="A914" s="17"/>
      <c r="S914" s="4"/>
    </row>
    <row r="915" spans="1:19">
      <c r="A915" s="17"/>
      <c r="S915" s="4"/>
    </row>
    <row r="916" spans="1:19">
      <c r="A916" s="17"/>
      <c r="S916" s="4"/>
    </row>
    <row r="917" spans="1:19">
      <c r="A917" s="17"/>
      <c r="S917" s="4"/>
    </row>
    <row r="918" spans="1:19">
      <c r="A918" s="17"/>
      <c r="S918" s="4"/>
    </row>
    <row r="919" spans="1:19">
      <c r="A919" s="17"/>
      <c r="S919" s="4"/>
    </row>
    <row r="920" spans="1:19">
      <c r="A920" s="17"/>
      <c r="S920" s="4"/>
    </row>
    <row r="921" spans="1:19">
      <c r="A921" s="17"/>
      <c r="S921" s="4"/>
    </row>
    <row r="922" spans="1:19">
      <c r="A922" s="17"/>
      <c r="S922" s="4"/>
    </row>
    <row r="923" spans="1:19">
      <c r="A923" s="17"/>
      <c r="S923" s="4"/>
    </row>
    <row r="924" spans="1:19">
      <c r="A924" s="17"/>
      <c r="S924" s="4"/>
    </row>
    <row r="925" spans="1:19">
      <c r="A925" s="17"/>
      <c r="S925" s="4"/>
    </row>
    <row r="926" spans="1:19">
      <c r="A926" s="17"/>
      <c r="S926" s="4"/>
    </row>
    <row r="927" spans="1:19">
      <c r="A927" s="17"/>
      <c r="S927" s="4"/>
    </row>
    <row r="928" spans="1:19">
      <c r="A928" s="17"/>
      <c r="S928" s="4"/>
    </row>
    <row r="929" spans="1:19">
      <c r="A929" s="17"/>
      <c r="S929" s="4"/>
    </row>
    <row r="930" spans="1:19">
      <c r="A930" s="17"/>
      <c r="S930" s="4"/>
    </row>
    <row r="931" spans="1:19">
      <c r="A931" s="17"/>
      <c r="S931" s="4"/>
    </row>
    <row r="932" spans="1:19">
      <c r="A932" s="17"/>
      <c r="S932" s="4"/>
    </row>
    <row r="933" spans="1:19">
      <c r="A933" s="17"/>
      <c r="S933" s="4"/>
    </row>
    <row r="934" spans="1:19">
      <c r="A934" s="17"/>
      <c r="S934" s="4"/>
    </row>
    <row r="935" spans="1:19">
      <c r="A935" s="17"/>
      <c r="S935" s="4"/>
    </row>
    <row r="936" spans="1:19">
      <c r="A936" s="17"/>
      <c r="S936" s="4"/>
    </row>
    <row r="937" spans="1:19">
      <c r="A937" s="17"/>
      <c r="S937" s="4"/>
    </row>
    <row r="938" spans="1:19">
      <c r="A938" s="17"/>
      <c r="S938" s="4"/>
    </row>
    <row r="939" spans="1:19">
      <c r="A939" s="17"/>
      <c r="S939" s="4"/>
    </row>
    <row r="940" spans="1:19">
      <c r="A940" s="17"/>
      <c r="S940" s="4"/>
    </row>
    <row r="941" spans="1:19">
      <c r="A941" s="17"/>
      <c r="S941" s="4"/>
    </row>
    <row r="942" spans="1:19">
      <c r="A942" s="17"/>
      <c r="S942" s="4"/>
    </row>
    <row r="943" spans="1:19">
      <c r="A943" s="17"/>
      <c r="S943" s="4"/>
    </row>
    <row r="944" spans="1:19">
      <c r="A944" s="17"/>
      <c r="S944" s="4"/>
    </row>
    <row r="945" spans="1:19">
      <c r="A945" s="17"/>
      <c r="S945" s="4"/>
    </row>
    <row r="946" spans="1:19">
      <c r="A946" s="17"/>
      <c r="S946" s="4"/>
    </row>
    <row r="947" spans="1:19">
      <c r="A947" s="17"/>
      <c r="S947" s="4"/>
    </row>
    <row r="948" spans="1:19">
      <c r="A948" s="17"/>
      <c r="S948" s="4"/>
    </row>
    <row r="949" spans="1:19">
      <c r="A949" s="17"/>
      <c r="S949" s="4"/>
    </row>
    <row r="950" spans="1:19">
      <c r="A950" s="17"/>
      <c r="S950" s="4"/>
    </row>
    <row r="951" spans="1:19">
      <c r="A951" s="17"/>
      <c r="S951" s="4"/>
    </row>
    <row r="952" spans="1:19">
      <c r="A952" s="17"/>
      <c r="S952" s="4"/>
    </row>
    <row r="953" spans="1:19">
      <c r="A953" s="17"/>
      <c r="S953" s="4"/>
    </row>
    <row r="954" spans="1:19">
      <c r="A954" s="17"/>
      <c r="S954" s="4"/>
    </row>
    <row r="955" spans="1:19">
      <c r="A955" s="17"/>
      <c r="S955" s="4"/>
    </row>
    <row r="956" spans="1:19">
      <c r="A956" s="17"/>
      <c r="S956" s="4"/>
    </row>
    <row r="957" spans="1:19">
      <c r="A957" s="17"/>
      <c r="S957" s="4"/>
    </row>
    <row r="958" spans="1:19">
      <c r="A958" s="17"/>
      <c r="S958" s="4"/>
    </row>
    <row r="959" spans="1:19">
      <c r="A959" s="17"/>
      <c r="S959" s="4"/>
    </row>
    <row r="960" spans="1:19">
      <c r="A960" s="17"/>
      <c r="S960" s="4"/>
    </row>
    <row r="961" spans="1:19">
      <c r="A961" s="17"/>
      <c r="S961" s="4"/>
    </row>
    <row r="962" spans="1:19">
      <c r="A962" s="17"/>
      <c r="S962" s="4"/>
    </row>
    <row r="963" spans="1:19">
      <c r="A963" s="17"/>
      <c r="S963" s="4"/>
    </row>
    <row r="964" spans="1:19">
      <c r="A964" s="17"/>
      <c r="S964" s="4"/>
    </row>
    <row r="965" spans="1:19">
      <c r="A965" s="17"/>
      <c r="S965" s="4"/>
    </row>
    <row r="966" spans="1:19">
      <c r="A966" s="17"/>
      <c r="S966" s="4"/>
    </row>
    <row r="967" spans="1:19">
      <c r="A967" s="17"/>
      <c r="S967" s="4"/>
    </row>
    <row r="968" spans="1:19">
      <c r="A968" s="17"/>
      <c r="S968" s="4"/>
    </row>
    <row r="969" spans="1:19">
      <c r="A969" s="17"/>
      <c r="S969" s="4"/>
    </row>
    <row r="970" spans="1:19">
      <c r="A970" s="17"/>
      <c r="S970" s="4"/>
    </row>
    <row r="971" spans="1:19">
      <c r="A971" s="17"/>
      <c r="S971" s="4"/>
    </row>
    <row r="972" spans="1:19">
      <c r="A972" s="17"/>
      <c r="S972" s="4"/>
    </row>
    <row r="973" spans="1:19">
      <c r="A973" s="17"/>
      <c r="S973" s="4"/>
    </row>
    <row r="974" spans="1:19">
      <c r="A974" s="17"/>
      <c r="S974" s="4"/>
    </row>
    <row r="975" spans="1:19">
      <c r="A975" s="17"/>
      <c r="S975" s="4"/>
    </row>
    <row r="976" spans="1:19">
      <c r="A976" s="17"/>
      <c r="S976" s="4"/>
    </row>
    <row r="977" spans="1:19">
      <c r="A977" s="17"/>
      <c r="S977" s="4"/>
    </row>
    <row r="978" spans="1:19">
      <c r="A978" s="17"/>
      <c r="S978" s="4"/>
    </row>
    <row r="979" spans="1:19">
      <c r="A979" s="17"/>
      <c r="S979" s="4"/>
    </row>
    <row r="980" spans="1:19">
      <c r="A980" s="17"/>
      <c r="S980" s="4"/>
    </row>
    <row r="981" spans="1:19">
      <c r="A981" s="17"/>
      <c r="S981" s="4"/>
    </row>
    <row r="982" spans="1:19">
      <c r="A982" s="17"/>
      <c r="S982" s="4"/>
    </row>
    <row r="983" spans="1:19">
      <c r="A983" s="17"/>
      <c r="S983" s="4"/>
    </row>
    <row r="984" spans="1:19">
      <c r="A984" s="17"/>
    </row>
    <row r="985" spans="1:19">
      <c r="A985" s="17"/>
    </row>
    <row r="986" spans="1:19">
      <c r="A986" s="17"/>
    </row>
    <row r="987" spans="1:19">
      <c r="A987" s="17"/>
    </row>
    <row r="988" spans="1:19">
      <c r="A988" s="17"/>
    </row>
    <row r="989" spans="1:19">
      <c r="A989" s="17"/>
    </row>
    <row r="990" spans="1:19">
      <c r="A990" s="17"/>
    </row>
    <row r="991" spans="1:19">
      <c r="A991" s="17"/>
    </row>
    <row r="992" spans="1:19">
      <c r="A992" s="17"/>
    </row>
    <row r="993" spans="1:1">
      <c r="A993" s="17"/>
    </row>
    <row r="994" spans="1:1">
      <c r="A994" s="17"/>
    </row>
    <row r="995" spans="1:1">
      <c r="A995" s="17"/>
    </row>
    <row r="996" spans="1:1">
      <c r="A996" s="17"/>
    </row>
    <row r="997" spans="1:1">
      <c r="A997" s="17"/>
    </row>
    <row r="998" spans="1:1">
      <c r="A998" s="17"/>
    </row>
    <row r="999" spans="1:1">
      <c r="A999" s="17"/>
    </row>
    <row r="1000" spans="1:1">
      <c r="A1000" s="17"/>
    </row>
    <row r="1001" spans="1:1">
      <c r="A1001" s="17"/>
    </row>
    <row r="1002" spans="1:1">
      <c r="A1002" s="17"/>
    </row>
    <row r="1003" spans="1:1">
      <c r="A1003" s="17"/>
    </row>
    <row r="1004" spans="1:1">
      <c r="A1004" s="17"/>
    </row>
    <row r="1005" spans="1:1">
      <c r="A1005" s="17"/>
    </row>
    <row r="1006" spans="1:1">
      <c r="A1006" s="17"/>
    </row>
    <row r="1007" spans="1:1">
      <c r="A1007" s="17"/>
    </row>
    <row r="1008" spans="1:1">
      <c r="A1008" s="17"/>
    </row>
    <row r="1009" spans="1:1">
      <c r="A1009" s="17"/>
    </row>
    <row r="1010" spans="1:1">
      <c r="A1010" s="17"/>
    </row>
    <row r="1011" spans="1:1">
      <c r="A1011" s="17"/>
    </row>
    <row r="1012" spans="1:1">
      <c r="A1012" s="17"/>
    </row>
    <row r="1013" spans="1:1">
      <c r="A1013" s="17"/>
    </row>
    <row r="1014" spans="1:1">
      <c r="A1014" s="17"/>
    </row>
    <row r="1015" spans="1:1">
      <c r="A1015" s="17"/>
    </row>
    <row r="1016" spans="1:1">
      <c r="A1016" s="17"/>
    </row>
    <row r="1017" spans="1:1">
      <c r="A1017" s="17"/>
    </row>
    <row r="1018" spans="1:1">
      <c r="A1018" s="17"/>
    </row>
    <row r="1019" spans="1:1">
      <c r="A1019" s="17"/>
    </row>
    <row r="1020" spans="1:1">
      <c r="A1020" s="17"/>
    </row>
    <row r="1021" spans="1:1">
      <c r="A1021" s="17"/>
    </row>
    <row r="1022" spans="1:1">
      <c r="A1022" s="17"/>
    </row>
    <row r="1023" spans="1:1">
      <c r="A1023" s="17"/>
    </row>
    <row r="1024" spans="1:1">
      <c r="A1024" s="17"/>
    </row>
    <row r="1025" spans="1:1">
      <c r="A1025" s="17"/>
    </row>
    <row r="1026" spans="1:1">
      <c r="A1026" s="17"/>
    </row>
    <row r="1027" spans="1:1">
      <c r="A1027" s="17"/>
    </row>
    <row r="1028" spans="1:1">
      <c r="A1028" s="17"/>
    </row>
    <row r="1029" spans="1:1">
      <c r="A1029" s="17"/>
    </row>
    <row r="1030" spans="1:1">
      <c r="A1030" s="17"/>
    </row>
    <row r="1031" spans="1:1">
      <c r="A1031" s="17"/>
    </row>
    <row r="1032" spans="1:1">
      <c r="A1032" s="17"/>
    </row>
    <row r="1033" spans="1:1">
      <c r="A1033" s="17"/>
    </row>
    <row r="1034" spans="1:1">
      <c r="A1034" s="17"/>
    </row>
    <row r="1035" spans="1:1">
      <c r="A1035" s="17"/>
    </row>
    <row r="1036" spans="1:1">
      <c r="A1036" s="17"/>
    </row>
    <row r="1037" spans="1:1">
      <c r="A1037" s="17"/>
    </row>
    <row r="1038" spans="1:1">
      <c r="A1038" s="17"/>
    </row>
    <row r="1039" spans="1:1">
      <c r="A1039" s="17"/>
    </row>
    <row r="1040" spans="1:1">
      <c r="A1040" s="17"/>
    </row>
    <row r="1041" spans="1:1">
      <c r="A1041" s="17"/>
    </row>
    <row r="1042" spans="1:1">
      <c r="A1042" s="17"/>
    </row>
    <row r="1043" spans="1:1">
      <c r="A1043" s="17"/>
    </row>
    <row r="1044" spans="1:1">
      <c r="A1044" s="17"/>
    </row>
    <row r="1045" spans="1:1">
      <c r="A1045" s="17"/>
    </row>
    <row r="1046" spans="1:1">
      <c r="A1046" s="17"/>
    </row>
    <row r="1047" spans="1:1">
      <c r="A1047" s="17"/>
    </row>
    <row r="1048" spans="1:1">
      <c r="A1048" s="17"/>
    </row>
    <row r="1049" spans="1:1">
      <c r="A1049" s="17"/>
    </row>
    <row r="1050" spans="1:1">
      <c r="A1050" s="17"/>
    </row>
    <row r="1051" spans="1:1">
      <c r="A1051" s="17"/>
    </row>
    <row r="1052" spans="1:1">
      <c r="A1052" s="17"/>
    </row>
    <row r="1053" spans="1:1">
      <c r="A1053" s="17"/>
    </row>
    <row r="1054" spans="1:1">
      <c r="A1054" s="17"/>
    </row>
    <row r="1055" spans="1:1">
      <c r="A1055" s="17"/>
    </row>
    <row r="1056" spans="1:1">
      <c r="A1056" s="17"/>
    </row>
    <row r="1057" spans="1:1">
      <c r="A1057" s="17"/>
    </row>
    <row r="1058" spans="1:1">
      <c r="A1058" s="17"/>
    </row>
    <row r="1059" spans="1:1">
      <c r="A1059" s="17"/>
    </row>
    <row r="1060" spans="1:1">
      <c r="A1060" s="17"/>
    </row>
    <row r="1061" spans="1:1">
      <c r="A1061" s="17"/>
    </row>
    <row r="1062" spans="1:1">
      <c r="A1062" s="17"/>
    </row>
    <row r="1063" spans="1:1">
      <c r="A1063" s="17"/>
    </row>
    <row r="1064" spans="1:1">
      <c r="A1064" s="17"/>
    </row>
    <row r="1065" spans="1:1">
      <c r="A1065" s="17"/>
    </row>
    <row r="1066" spans="1:1">
      <c r="A1066" s="17"/>
    </row>
    <row r="1067" spans="1:1">
      <c r="A1067" s="17"/>
    </row>
    <row r="1068" spans="1:1">
      <c r="A1068" s="17"/>
    </row>
    <row r="1069" spans="1:1">
      <c r="A1069" s="17"/>
    </row>
    <row r="1070" spans="1:1">
      <c r="A1070" s="17"/>
    </row>
    <row r="1071" spans="1:1">
      <c r="A1071" s="17"/>
    </row>
    <row r="1072" spans="1:1">
      <c r="A1072" s="17"/>
    </row>
    <row r="1073" spans="1:1">
      <c r="A1073" s="17"/>
    </row>
    <row r="1074" spans="1:1">
      <c r="A1074" s="17"/>
    </row>
    <row r="1075" spans="1:1">
      <c r="A1075" s="17"/>
    </row>
    <row r="1076" spans="1:1">
      <c r="A1076" s="17"/>
    </row>
    <row r="1077" spans="1:1">
      <c r="A1077" s="17"/>
    </row>
    <row r="1078" spans="1:1">
      <c r="A1078" s="17"/>
    </row>
    <row r="1079" spans="1:1">
      <c r="A1079" s="17"/>
    </row>
    <row r="1080" spans="1:1">
      <c r="A1080" s="17"/>
    </row>
    <row r="1081" spans="1:1">
      <c r="A1081" s="17"/>
    </row>
    <row r="1082" spans="1:1">
      <c r="A1082" s="17"/>
    </row>
    <row r="1083" spans="1:1">
      <c r="A1083" s="17"/>
    </row>
    <row r="1084" spans="1:1">
      <c r="A1084" s="17"/>
    </row>
    <row r="1085" spans="1:1">
      <c r="A1085" s="17"/>
    </row>
    <row r="1086" spans="1:1">
      <c r="A1086" s="17"/>
    </row>
    <row r="1087" spans="1:1">
      <c r="A1087" s="17"/>
    </row>
    <row r="1088" spans="1:1">
      <c r="A1088" s="17"/>
    </row>
    <row r="1089" spans="1:1">
      <c r="A1089" s="17"/>
    </row>
    <row r="1090" spans="1:1">
      <c r="A1090" s="17"/>
    </row>
    <row r="1091" spans="1:1">
      <c r="A1091" s="17"/>
    </row>
    <row r="1092" spans="1:1">
      <c r="A1092" s="17"/>
    </row>
    <row r="1093" spans="1:1">
      <c r="A1093" s="17"/>
    </row>
    <row r="1094" spans="1:1">
      <c r="A1094" s="17"/>
    </row>
    <row r="1095" spans="1:1">
      <c r="A1095" s="17"/>
    </row>
    <row r="1096" spans="1:1">
      <c r="A1096" s="17"/>
    </row>
    <row r="1097" spans="1:1">
      <c r="A1097" s="17"/>
    </row>
    <row r="1098" spans="1:1">
      <c r="A1098" s="17"/>
    </row>
    <row r="1099" spans="1:1">
      <c r="A1099" s="17"/>
    </row>
    <row r="1100" spans="1:1">
      <c r="A1100" s="17"/>
    </row>
    <row r="1101" spans="1:1">
      <c r="A1101" s="17"/>
    </row>
    <row r="1102" spans="1:1">
      <c r="A1102" s="17"/>
    </row>
    <row r="1103" spans="1:1">
      <c r="A1103" s="17"/>
    </row>
    <row r="1104" spans="1:1">
      <c r="A1104" s="17"/>
    </row>
    <row r="1105" spans="1:1">
      <c r="A1105" s="17"/>
    </row>
    <row r="1106" spans="1:1">
      <c r="A1106" s="17"/>
    </row>
    <row r="1107" spans="1:1">
      <c r="A1107" s="17"/>
    </row>
    <row r="1108" spans="1:1">
      <c r="A1108" s="17"/>
    </row>
    <row r="1109" spans="1:1">
      <c r="A1109" s="17"/>
    </row>
    <row r="1110" spans="1:1">
      <c r="A1110" s="17"/>
    </row>
    <row r="1111" spans="1:1">
      <c r="A1111" s="17"/>
    </row>
    <row r="1112" spans="1:1">
      <c r="A1112" s="17"/>
    </row>
    <row r="1113" spans="1:1">
      <c r="A1113" s="17"/>
    </row>
    <row r="1114" spans="1:1">
      <c r="A1114" s="17"/>
    </row>
    <row r="1115" spans="1:1">
      <c r="A1115" s="17"/>
    </row>
    <row r="1116" spans="1:1">
      <c r="A1116" s="17"/>
    </row>
    <row r="1117" spans="1:1">
      <c r="A1117" s="17"/>
    </row>
    <row r="1118" spans="1:1">
      <c r="A1118" s="17"/>
    </row>
    <row r="1119" spans="1:1">
      <c r="A1119" s="17"/>
    </row>
    <row r="1120" spans="1:1">
      <c r="A1120" s="17"/>
    </row>
    <row r="1121" spans="1:1">
      <c r="A1121" s="17"/>
    </row>
    <row r="1122" spans="1:1">
      <c r="A1122" s="17"/>
    </row>
    <row r="1123" spans="1:1">
      <c r="A1123" s="17"/>
    </row>
    <row r="1124" spans="1:1">
      <c r="A1124" s="17"/>
    </row>
    <row r="1125" spans="1:1">
      <c r="A1125" s="17"/>
    </row>
    <row r="1126" spans="1:1">
      <c r="A1126" s="17"/>
    </row>
    <row r="1127" spans="1:1">
      <c r="A1127" s="17"/>
    </row>
    <row r="1128" spans="1:1">
      <c r="A1128" s="17"/>
    </row>
    <row r="1129" spans="1:1">
      <c r="A1129" s="17"/>
    </row>
    <row r="1130" spans="1:1">
      <c r="A1130" s="17"/>
    </row>
    <row r="1131" spans="1:1">
      <c r="A1131" s="17"/>
    </row>
    <row r="1132" spans="1:1">
      <c r="A1132" s="17"/>
    </row>
    <row r="1133" spans="1:1">
      <c r="A1133" s="17"/>
    </row>
    <row r="1134" spans="1:1">
      <c r="A1134" s="17"/>
    </row>
    <row r="1135" spans="1:1">
      <c r="A1135" s="17"/>
    </row>
    <row r="1136" spans="1:1">
      <c r="A1136" s="17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  <row r="1449" spans="1:1">
      <c r="A1449" s="17"/>
    </row>
    <row r="1450" spans="1:1">
      <c r="A1450" s="17"/>
    </row>
    <row r="1451" spans="1:1">
      <c r="A1451" s="17"/>
    </row>
    <row r="1452" spans="1:1">
      <c r="A1452" s="17"/>
    </row>
    <row r="1453" spans="1:1">
      <c r="A1453" s="17"/>
    </row>
    <row r="1454" spans="1:1">
      <c r="A1454" s="17"/>
    </row>
    <row r="1455" spans="1:1">
      <c r="A1455" s="17"/>
    </row>
    <row r="1456" spans="1:1">
      <c r="A1456" s="17"/>
    </row>
    <row r="1457" spans="1:1">
      <c r="A1457" s="17"/>
    </row>
    <row r="1458" spans="1:1">
      <c r="A1458" s="17"/>
    </row>
    <row r="1459" spans="1:1">
      <c r="A1459" s="17"/>
    </row>
    <row r="1460" spans="1:1">
      <c r="A1460" s="17"/>
    </row>
    <row r="1461" spans="1:1">
      <c r="A1461" s="17"/>
    </row>
    <row r="1462" spans="1:1">
      <c r="A1462" s="17"/>
    </row>
    <row r="1463" spans="1:1">
      <c r="A1463" s="17"/>
    </row>
    <row r="1464" spans="1:1">
      <c r="A1464" s="17"/>
    </row>
    <row r="1465" spans="1:1">
      <c r="A1465" s="17"/>
    </row>
    <row r="1466" spans="1:1">
      <c r="A1466" s="17"/>
    </row>
    <row r="1467" spans="1:1">
      <c r="A1467" s="17"/>
    </row>
    <row r="1468" spans="1:1">
      <c r="A1468" s="17"/>
    </row>
    <row r="1469" spans="1:1">
      <c r="A1469" s="17"/>
    </row>
  </sheetData>
  <phoneticPr fontId="9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41"/>
  <sheetViews>
    <sheetView workbookViewId="0">
      <selection activeCell="F9" sqref="F9"/>
    </sheetView>
  </sheetViews>
  <sheetFormatPr defaultRowHeight="12.75"/>
  <cols>
    <col min="2" max="2" width="10.28515625" customWidth="1"/>
    <col min="5" max="5" width="10.7109375" customWidth="1"/>
  </cols>
  <sheetData>
    <row r="1" spans="1:22" ht="18.75" thickBot="1">
      <c r="A1" s="57" t="s">
        <v>120</v>
      </c>
      <c r="B1" s="58"/>
      <c r="C1" s="58"/>
      <c r="D1" s="59" t="s">
        <v>121</v>
      </c>
      <c r="E1" s="58"/>
      <c r="F1" s="58"/>
      <c r="G1" s="58"/>
      <c r="H1" s="58"/>
      <c r="K1" s="60" t="s">
        <v>122</v>
      </c>
      <c r="L1" s="58" t="s">
        <v>123</v>
      </c>
      <c r="M1" s="58">
        <f ca="1">F18*H18-G18*G18</f>
        <v>671.16846275733405</v>
      </c>
      <c r="N1" s="58"/>
      <c r="O1" s="58"/>
      <c r="P1" s="58"/>
      <c r="Q1" s="58"/>
      <c r="R1" s="58">
        <v>1</v>
      </c>
      <c r="S1" s="58" t="s">
        <v>124</v>
      </c>
      <c r="U1" s="85" t="s">
        <v>178</v>
      </c>
      <c r="V1" s="86" t="s">
        <v>185</v>
      </c>
    </row>
    <row r="2" spans="1:22">
      <c r="A2" s="58"/>
      <c r="B2" s="58"/>
      <c r="C2" s="58"/>
      <c r="D2" s="58"/>
      <c r="E2" s="58"/>
      <c r="F2" s="58"/>
      <c r="G2" s="58"/>
      <c r="H2" s="58"/>
      <c r="K2" s="60" t="s">
        <v>125</v>
      </c>
      <c r="L2" s="58" t="s">
        <v>126</v>
      </c>
      <c r="M2" s="58">
        <f ca="1">+D18*H18-F18*G18</f>
        <v>-1000.779573088801</v>
      </c>
      <c r="N2" s="58"/>
      <c r="O2" s="58"/>
      <c r="P2" s="58"/>
      <c r="Q2" s="58"/>
      <c r="R2" s="58">
        <v>2</v>
      </c>
      <c r="S2" s="58" t="s">
        <v>59</v>
      </c>
      <c r="U2">
        <v>-3</v>
      </c>
      <c r="V2">
        <f ca="1">+E$4+E$5*U2+E$6*U2^2</f>
        <v>-4.1265409586743559E-2</v>
      </c>
    </row>
    <row r="3" spans="1:22" ht="13.5" thickBot="1">
      <c r="A3" s="58" t="s">
        <v>127</v>
      </c>
      <c r="B3" s="58" t="s">
        <v>128</v>
      </c>
      <c r="C3" s="58"/>
      <c r="D3" s="58"/>
      <c r="E3" s="61" t="s">
        <v>129</v>
      </c>
      <c r="F3" s="61" t="s">
        <v>130</v>
      </c>
      <c r="G3" s="61" t="s">
        <v>131</v>
      </c>
      <c r="H3" s="61" t="s">
        <v>132</v>
      </c>
      <c r="K3" s="60" t="s">
        <v>133</v>
      </c>
      <c r="L3" s="58" t="s">
        <v>134</v>
      </c>
      <c r="M3" s="58">
        <f ca="1">+D18*G18-F18*F18</f>
        <v>313.95602101297663</v>
      </c>
      <c r="N3" s="58"/>
      <c r="O3" s="58"/>
      <c r="P3" s="58"/>
      <c r="Q3" s="58"/>
      <c r="R3" s="58">
        <v>3</v>
      </c>
      <c r="S3" s="58" t="s">
        <v>135</v>
      </c>
      <c r="U3">
        <v>-2.75</v>
      </c>
      <c r="V3">
        <f t="shared" ref="V3:V16" ca="1" si="0">+E$4+E$5*U3+E$6*U3^2</f>
        <v>-3.3728594063365792E-2</v>
      </c>
    </row>
    <row r="4" spans="1:22">
      <c r="A4" s="58" t="s">
        <v>136</v>
      </c>
      <c r="B4" s="58" t="s">
        <v>137</v>
      </c>
      <c r="C4" s="58"/>
      <c r="D4" s="62" t="s">
        <v>138</v>
      </c>
      <c r="E4" s="63">
        <f ca="1">(E18*M1-I18*M2+J18*M3)/M7</f>
        <v>-3.7217663996316709E-4</v>
      </c>
      <c r="F4" s="64">
        <f ca="1">+E7/M7*M18</f>
        <v>3.9447845910952385E-3</v>
      </c>
      <c r="G4" s="65">
        <f>+B18</f>
        <v>1</v>
      </c>
      <c r="H4" s="66">
        <f ca="1">ABS(F4/E4)</f>
        <v>10.599226731386578</v>
      </c>
      <c r="K4" s="60" t="s">
        <v>139</v>
      </c>
      <c r="L4" s="58" t="s">
        <v>140</v>
      </c>
      <c r="M4" s="58">
        <f ca="1">+D17*H18-F18*F18</f>
        <v>4437.1853192207691</v>
      </c>
      <c r="N4" s="58"/>
      <c r="O4" s="58"/>
      <c r="P4" s="58"/>
      <c r="Q4" s="58"/>
      <c r="R4" s="58">
        <v>4</v>
      </c>
      <c r="S4" s="58" t="s">
        <v>141</v>
      </c>
      <c r="U4">
        <v>-2.5</v>
      </c>
      <c r="V4">
        <f t="shared" ca="1" si="0"/>
        <v>-2.6942514196560043E-2</v>
      </c>
    </row>
    <row r="5" spans="1:22">
      <c r="A5" s="58" t="s">
        <v>142</v>
      </c>
      <c r="B5" s="67">
        <v>40323</v>
      </c>
      <c r="C5" s="58"/>
      <c r="D5" s="68" t="s">
        <v>143</v>
      </c>
      <c r="E5" s="69">
        <f ca="1">+(-E18*M2+I18*M4-J18*M5)/M7</f>
        <v>-4.3865781088014821E-3</v>
      </c>
      <c r="F5" s="70">
        <f ca="1">N18*E7/M7</f>
        <v>1.0142880436995474E-2</v>
      </c>
      <c r="G5" s="71">
        <f>+B18/A18</f>
        <v>1E-4</v>
      </c>
      <c r="H5" s="66">
        <f ca="1">ABS(F5/E5)</f>
        <v>2.312253466236978</v>
      </c>
      <c r="K5" s="60" t="s">
        <v>144</v>
      </c>
      <c r="L5" s="58" t="s">
        <v>145</v>
      </c>
      <c r="M5" s="58">
        <f ca="1">+D17*G18-D18*F18</f>
        <v>-1820.6492995827148</v>
      </c>
      <c r="N5" s="58"/>
      <c r="O5" s="58"/>
      <c r="P5" s="58"/>
      <c r="Q5" s="58"/>
      <c r="R5" s="58">
        <v>5</v>
      </c>
      <c r="S5" s="58" t="s">
        <v>146</v>
      </c>
      <c r="U5">
        <v>-2.25</v>
      </c>
      <c r="V5">
        <f t="shared" ca="1" si="0"/>
        <v>-2.0907169986326302E-2</v>
      </c>
    </row>
    <row r="6" spans="1:22" ht="13.5" thickBot="1">
      <c r="A6" s="58"/>
      <c r="B6" s="58"/>
      <c r="C6" s="58"/>
      <c r="D6" s="72" t="s">
        <v>147</v>
      </c>
      <c r="E6" s="73">
        <f ca="1">+(E18*M3-I18*M5+J18*M6)/M7</f>
        <v>-6.0058852525760927E-3</v>
      </c>
      <c r="F6" s="74">
        <f ca="1">O18*E7/M7</f>
        <v>4.2689986795114978E-3</v>
      </c>
      <c r="G6" s="75">
        <f>+B18/A18^2</f>
        <v>1E-8</v>
      </c>
      <c r="H6" s="66">
        <f ca="1">ABS(F6/E6)</f>
        <v>0.71080257114143242</v>
      </c>
      <c r="K6" s="76" t="s">
        <v>148</v>
      </c>
      <c r="L6" s="77" t="s">
        <v>149</v>
      </c>
      <c r="M6" s="77">
        <f ca="1">+D17*F18-D18*D18</f>
        <v>786.02615269499938</v>
      </c>
      <c r="N6" s="58"/>
      <c r="O6" s="58"/>
      <c r="P6" s="58"/>
      <c r="Q6" s="58"/>
      <c r="R6" s="58">
        <v>6</v>
      </c>
      <c r="S6" s="58" t="s">
        <v>150</v>
      </c>
      <c r="U6">
        <v>-2</v>
      </c>
      <c r="V6">
        <f t="shared" ca="1" si="0"/>
        <v>-1.5622561432664574E-2</v>
      </c>
    </row>
    <row r="7" spans="1:22">
      <c r="B7" s="58"/>
      <c r="C7" s="58"/>
      <c r="D7" s="59" t="s">
        <v>151</v>
      </c>
      <c r="E7" s="78">
        <f ca="1">SQRT(L18/(D17-3))</f>
        <v>1.1759971261490875E-2</v>
      </c>
      <c r="F7" s="58"/>
      <c r="G7" s="79">
        <f>+B22</f>
        <v>-4.1941680006857496E-2</v>
      </c>
      <c r="H7" s="58"/>
      <c r="K7" s="60" t="s">
        <v>152</v>
      </c>
      <c r="L7" s="58" t="s">
        <v>153</v>
      </c>
      <c r="M7" s="58">
        <f ca="1">+D17*M1-D18*M2+F18*M3</f>
        <v>5964.8218341655993</v>
      </c>
      <c r="N7" s="58"/>
      <c r="O7" s="58"/>
      <c r="P7" s="58"/>
      <c r="Q7" s="58"/>
      <c r="R7" s="58">
        <v>7</v>
      </c>
      <c r="S7" s="58" t="s">
        <v>154</v>
      </c>
      <c r="U7">
        <v>-1.75</v>
      </c>
      <c r="V7">
        <f t="shared" ca="1" si="0"/>
        <v>-1.1088688535574858E-2</v>
      </c>
    </row>
    <row r="8" spans="1:22">
      <c r="B8" s="58"/>
      <c r="C8" s="58"/>
      <c r="D8" s="59" t="s">
        <v>195</v>
      </c>
      <c r="E8" s="58"/>
      <c r="F8" s="90">
        <f ca="1">CORREL(E21:E88,K21:K88)</f>
        <v>0.73918069515529172</v>
      </c>
      <c r="G8" s="78"/>
      <c r="H8" s="58"/>
      <c r="I8" s="79"/>
      <c r="J8" s="58"/>
      <c r="K8" s="58"/>
      <c r="L8" s="58"/>
      <c r="M8" s="58"/>
      <c r="N8" s="58"/>
      <c r="O8" s="58"/>
      <c r="P8" s="58"/>
      <c r="Q8" s="58"/>
      <c r="R8" s="58">
        <v>8</v>
      </c>
      <c r="S8" s="58" t="s">
        <v>155</v>
      </c>
      <c r="U8">
        <v>-1.5</v>
      </c>
      <c r="V8">
        <f t="shared" ca="1" si="0"/>
        <v>-7.3055512950571527E-3</v>
      </c>
    </row>
    <row r="9" spans="1:22">
      <c r="A9" s="58"/>
      <c r="B9" s="58"/>
      <c r="C9" s="58"/>
      <c r="D9" s="58"/>
      <c r="E9" s="91">
        <f ca="1">E6*G6</f>
        <v>-6.0058852525760928E-11</v>
      </c>
      <c r="F9" s="92">
        <f ca="1">H6</f>
        <v>0.71080257114143242</v>
      </c>
      <c r="G9" s="93">
        <f ca="1">F8</f>
        <v>0.73918069515529172</v>
      </c>
      <c r="H9" s="58"/>
      <c r="I9" s="79"/>
      <c r="J9" s="58"/>
      <c r="K9" s="58"/>
      <c r="L9" s="58"/>
      <c r="M9" s="58"/>
      <c r="N9" s="58"/>
      <c r="O9" s="58"/>
      <c r="P9" s="58"/>
      <c r="Q9" s="58"/>
      <c r="R9" s="58">
        <v>9</v>
      </c>
      <c r="S9" s="58" t="s">
        <v>89</v>
      </c>
      <c r="U9">
        <v>-1.25</v>
      </c>
      <c r="V9">
        <f t="shared" ca="1" si="0"/>
        <v>-4.2731497111114592E-3</v>
      </c>
    </row>
    <row r="10" spans="1:2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>
        <v>10</v>
      </c>
      <c r="S10" s="58" t="s">
        <v>156</v>
      </c>
      <c r="U10">
        <v>-1</v>
      </c>
      <c r="V10">
        <f t="shared" ca="1" si="0"/>
        <v>-1.9914837837377774E-3</v>
      </c>
    </row>
    <row r="11" spans="1:2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>
        <v>11</v>
      </c>
      <c r="S11" s="58" t="s">
        <v>76</v>
      </c>
      <c r="U11">
        <v>-0.75</v>
      </c>
      <c r="V11">
        <f t="shared" ca="1" si="0"/>
        <v>-4.6055351293610792E-4</v>
      </c>
    </row>
    <row r="12" spans="1:22">
      <c r="A12" s="80">
        <v>21</v>
      </c>
      <c r="B12" s="58" t="s">
        <v>157</v>
      </c>
      <c r="C12" s="81">
        <v>21</v>
      </c>
      <c r="D12" s="16" t="str">
        <f>D$15&amp;$C12</f>
        <v>D21</v>
      </c>
      <c r="E12" s="16" t="str">
        <f t="shared" ref="E12:O12" si="1">E15&amp;$C12</f>
        <v>E21</v>
      </c>
      <c r="F12" s="16" t="str">
        <f t="shared" si="1"/>
        <v>F21</v>
      </c>
      <c r="G12" s="16" t="str">
        <f t="shared" si="1"/>
        <v>G21</v>
      </c>
      <c r="H12" s="16" t="str">
        <f t="shared" si="1"/>
        <v>H21</v>
      </c>
      <c r="I12" s="16" t="str">
        <f t="shared" si="1"/>
        <v>I21</v>
      </c>
      <c r="J12" s="16" t="str">
        <f t="shared" si="1"/>
        <v>J21</v>
      </c>
      <c r="K12" s="16" t="str">
        <f t="shared" si="1"/>
        <v>K21</v>
      </c>
      <c r="L12" s="16" t="str">
        <f t="shared" si="1"/>
        <v>L21</v>
      </c>
      <c r="M12" s="16" t="str">
        <f t="shared" si="1"/>
        <v>M21</v>
      </c>
      <c r="N12" s="16" t="str">
        <f t="shared" si="1"/>
        <v>N21</v>
      </c>
      <c r="O12" s="16" t="str">
        <f t="shared" si="1"/>
        <v>O21</v>
      </c>
      <c r="P12" s="58"/>
      <c r="Q12" s="58"/>
      <c r="R12" s="58">
        <v>12</v>
      </c>
      <c r="S12" s="58" t="s">
        <v>158</v>
      </c>
      <c r="U12">
        <v>-0.5</v>
      </c>
      <c r="V12">
        <f t="shared" ca="1" si="0"/>
        <v>3.1964110129355065E-4</v>
      </c>
    </row>
    <row r="13" spans="1:22">
      <c r="A13" s="80">
        <f>20+COUNT(A21:A1448)</f>
        <v>49</v>
      </c>
      <c r="B13" s="58" t="s">
        <v>159</v>
      </c>
      <c r="C13" s="81">
        <v>49</v>
      </c>
      <c r="D13" s="16" t="str">
        <f>D$15&amp;$C13</f>
        <v>D49</v>
      </c>
      <c r="E13" s="16" t="str">
        <f t="shared" ref="E13:O13" si="2">E$15&amp;$C13</f>
        <v>E49</v>
      </c>
      <c r="F13" s="16" t="str">
        <f t="shared" si="2"/>
        <v>F49</v>
      </c>
      <c r="G13" s="16" t="str">
        <f t="shared" si="2"/>
        <v>G49</v>
      </c>
      <c r="H13" s="16" t="str">
        <f t="shared" si="2"/>
        <v>H49</v>
      </c>
      <c r="I13" s="16" t="str">
        <f t="shared" si="2"/>
        <v>I49</v>
      </c>
      <c r="J13" s="16" t="str">
        <f t="shared" si="2"/>
        <v>J49</v>
      </c>
      <c r="K13" s="16" t="str">
        <f t="shared" si="2"/>
        <v>K49</v>
      </c>
      <c r="L13" s="16" t="str">
        <f t="shared" si="2"/>
        <v>L49</v>
      </c>
      <c r="M13" s="16" t="str">
        <f t="shared" si="2"/>
        <v>M49</v>
      </c>
      <c r="N13" s="16" t="str">
        <f t="shared" si="2"/>
        <v>N49</v>
      </c>
      <c r="O13" s="16" t="str">
        <f t="shared" si="2"/>
        <v>O49</v>
      </c>
      <c r="P13" s="58"/>
      <c r="Q13" s="58"/>
      <c r="R13" s="58">
        <v>13</v>
      </c>
      <c r="S13" s="58" t="s">
        <v>160</v>
      </c>
      <c r="U13">
        <v>-0.25</v>
      </c>
      <c r="V13">
        <f t="shared" ca="1" si="0"/>
        <v>3.4910005895119763E-4</v>
      </c>
    </row>
    <row r="14" spans="1:2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>
        <v>14</v>
      </c>
      <c r="S14" s="58" t="s">
        <v>161</v>
      </c>
      <c r="U14">
        <v>0</v>
      </c>
      <c r="V14">
        <f t="shared" ca="1" si="0"/>
        <v>-3.7217663996316709E-4</v>
      </c>
    </row>
    <row r="15" spans="1:22">
      <c r="A15" s="16"/>
      <c r="B15" s="58"/>
      <c r="C15" s="58"/>
      <c r="D15" s="16" t="str">
        <f t="shared" ref="D15:O15" si="3">VLOOKUP(D16,$R1:$S26,2,FALSE)</f>
        <v>D</v>
      </c>
      <c r="E15" s="16" t="str">
        <f t="shared" si="3"/>
        <v>E</v>
      </c>
      <c r="F15" s="16" t="str">
        <f t="shared" si="3"/>
        <v>F</v>
      </c>
      <c r="G15" s="16" t="str">
        <f t="shared" si="3"/>
        <v>G</v>
      </c>
      <c r="H15" s="16" t="str">
        <f t="shared" si="3"/>
        <v>H</v>
      </c>
      <c r="I15" s="16" t="str">
        <f t="shared" si="3"/>
        <v>I</v>
      </c>
      <c r="J15" s="16" t="str">
        <f t="shared" si="3"/>
        <v>J</v>
      </c>
      <c r="K15" s="16" t="str">
        <f t="shared" si="3"/>
        <v>K</v>
      </c>
      <c r="L15" s="16" t="str">
        <f t="shared" si="3"/>
        <v>L</v>
      </c>
      <c r="M15" s="16" t="str">
        <f t="shared" si="3"/>
        <v>M</v>
      </c>
      <c r="N15" s="16" t="str">
        <f t="shared" si="3"/>
        <v>N</v>
      </c>
      <c r="O15" s="16" t="str">
        <f t="shared" si="3"/>
        <v>O</v>
      </c>
      <c r="P15" s="58"/>
      <c r="Q15" s="58"/>
      <c r="R15" s="58">
        <v>15</v>
      </c>
      <c r="S15" s="58" t="s">
        <v>162</v>
      </c>
      <c r="U15">
        <v>0.25</v>
      </c>
      <c r="V15">
        <f t="shared" ca="1" si="0"/>
        <v>-1.8441889954495436E-3</v>
      </c>
    </row>
    <row r="16" spans="1:22">
      <c r="A16" s="16"/>
      <c r="B16" s="58"/>
      <c r="C16" s="58"/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P16" s="58"/>
      <c r="Q16" s="58"/>
      <c r="R16" s="58">
        <v>16</v>
      </c>
      <c r="S16" s="58" t="s">
        <v>163</v>
      </c>
      <c r="U16">
        <v>0.5</v>
      </c>
      <c r="V16">
        <f t="shared" ca="1" si="0"/>
        <v>-4.0669370075079314E-3</v>
      </c>
    </row>
    <row r="17" spans="1:19">
      <c r="A17" s="59" t="s">
        <v>164</v>
      </c>
      <c r="B17" s="58"/>
      <c r="C17" s="58" t="s">
        <v>165</v>
      </c>
      <c r="D17" s="58">
        <f>C13-C12+1</f>
        <v>29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>
        <v>17</v>
      </c>
      <c r="S17" s="58" t="s">
        <v>166</v>
      </c>
    </row>
    <row r="18" spans="1:19">
      <c r="A18" s="82">
        <v>10000</v>
      </c>
      <c r="B18" s="82">
        <v>1</v>
      </c>
      <c r="C18" s="58" t="s">
        <v>167</v>
      </c>
      <c r="D18" s="58">
        <f ca="1">SUM(INDIRECT(D12):INDIRECT(D13))</f>
        <v>-36.050550000000008</v>
      </c>
      <c r="E18" s="58">
        <f ca="1">SUM(INDIRECT(E12):INDIRECT(E13))</f>
        <v>-0.28459541507618269</v>
      </c>
      <c r="F18" s="58">
        <f ca="1">SUM(INDIRECT(F12):INDIRECT(F13))</f>
        <v>71.919596827500001</v>
      </c>
      <c r="G18" s="58">
        <f ca="1">SUM(INDIRECT(G12):INDIRECT(G13))</f>
        <v>-152.18587313766707</v>
      </c>
      <c r="H18" s="58">
        <f ca="1">SUM(INDIRECT(H12):INDIRECT(H13))</f>
        <v>331.36599058796264</v>
      </c>
      <c r="I18" s="58">
        <f ca="1">SUM(INDIRECT(I12):INDIRECT(I13))</f>
        <v>0.61194713465841821</v>
      </c>
      <c r="J18" s="58">
        <f ca="1">SUM(INDIRECT(J12):INDIRECT(J13))</f>
        <v>-1.3493376903977536</v>
      </c>
      <c r="K18" s="58"/>
      <c r="L18" s="58">
        <f ca="1">SUM(INDIRECT(L12):INDIRECT(L13))</f>
        <v>3.5957200258483735E-3</v>
      </c>
      <c r="M18" s="58">
        <f ca="1">SQRT(SUM(INDIRECT(M12):INDIRECT(M13)))</f>
        <v>2000.8498946843411</v>
      </c>
      <c r="N18" s="58">
        <f ca="1">SQRT(SUM(INDIRECT(N12):INDIRECT(N13)))</f>
        <v>5144.6107602351194</v>
      </c>
      <c r="O18" s="58">
        <f ca="1">SQRT(SUM(INDIRECT(O12):INDIRECT(O13)))</f>
        <v>2165.2958130057632</v>
      </c>
      <c r="P18" s="58"/>
      <c r="Q18" s="58"/>
      <c r="R18" s="58">
        <v>18</v>
      </c>
      <c r="S18" s="58" t="s">
        <v>168</v>
      </c>
    </row>
    <row r="19" spans="1:19">
      <c r="A19" s="83" t="s">
        <v>169</v>
      </c>
      <c r="B19" s="58"/>
      <c r="C19" s="58"/>
      <c r="D19" s="84" t="s">
        <v>170</v>
      </c>
      <c r="E19" s="84" t="s">
        <v>171</v>
      </c>
      <c r="F19" s="84" t="s">
        <v>172</v>
      </c>
      <c r="G19" s="84" t="s">
        <v>173</v>
      </c>
      <c r="H19" s="84" t="s">
        <v>174</v>
      </c>
      <c r="I19" s="84" t="s">
        <v>175</v>
      </c>
      <c r="J19" s="84" t="s">
        <v>176</v>
      </c>
      <c r="K19" s="37"/>
      <c r="L19" s="37"/>
      <c r="M19" s="37"/>
      <c r="N19" s="37"/>
      <c r="O19" s="37"/>
      <c r="P19" s="58"/>
      <c r="Q19" s="58"/>
      <c r="R19" s="58">
        <v>19</v>
      </c>
      <c r="S19" s="58" t="s">
        <v>177</v>
      </c>
    </row>
    <row r="20" spans="1:19" ht="15" thickBot="1">
      <c r="A20" s="85" t="s">
        <v>178</v>
      </c>
      <c r="B20" s="85" t="s">
        <v>179</v>
      </c>
      <c r="C20" s="58"/>
      <c r="D20" s="85" t="s">
        <v>178</v>
      </c>
      <c r="E20" s="85" t="s">
        <v>179</v>
      </c>
      <c r="F20" s="85" t="s">
        <v>180</v>
      </c>
      <c r="G20" s="85" t="s">
        <v>181</v>
      </c>
      <c r="H20" s="85" t="s">
        <v>182</v>
      </c>
      <c r="I20" s="85" t="s">
        <v>183</v>
      </c>
      <c r="J20" s="85" t="s">
        <v>184</v>
      </c>
      <c r="K20" s="86" t="s">
        <v>185</v>
      </c>
      <c r="L20" s="85" t="s">
        <v>186</v>
      </c>
      <c r="M20" s="85" t="s">
        <v>187</v>
      </c>
      <c r="N20" s="85" t="s">
        <v>188</v>
      </c>
      <c r="O20" s="85" t="s">
        <v>189</v>
      </c>
      <c r="P20" s="61" t="s">
        <v>190</v>
      </c>
      <c r="Q20" s="58"/>
      <c r="R20" s="58">
        <v>20</v>
      </c>
      <c r="S20" s="58" t="s">
        <v>191</v>
      </c>
    </row>
    <row r="21" spans="1:19">
      <c r="A21" s="87">
        <v>-25197</v>
      </c>
      <c r="B21" s="87">
        <v>-2.4239410005975515E-2</v>
      </c>
      <c r="C21" s="58"/>
      <c r="D21" s="88">
        <f t="shared" ref="D21:D83" si="4">A21/A$18</f>
        <v>-2.5196999999999998</v>
      </c>
      <c r="E21" s="88">
        <f t="shared" ref="E21:E83" si="5">B21/B$18</f>
        <v>-2.4239410005975515E-2</v>
      </c>
      <c r="F21" s="80">
        <f t="shared" ref="F21:F83" si="6">D21*D21</f>
        <v>6.3488880899999991</v>
      </c>
      <c r="G21" s="80">
        <f t="shared" ref="G21:G83" si="7">D21*F21</f>
        <v>-15.997293320372997</v>
      </c>
      <c r="H21" s="80">
        <f t="shared" ref="H21:H83" si="8">F21*F21</f>
        <v>40.308379979343833</v>
      </c>
      <c r="I21" s="80">
        <f t="shared" ref="I21:I83" si="9">E21*D21</f>
        <v>6.1076041392056503E-2</v>
      </c>
      <c r="J21" s="80">
        <f t="shared" ref="J21:J83" si="10">I21*D21</f>
        <v>-0.15389330149556477</v>
      </c>
      <c r="K21" s="80">
        <f t="shared" ref="K21:K83" ca="1" si="11">+E$4+E$5*D21+E$6*D21^2</f>
        <v>-2.7450009129203066E-2</v>
      </c>
      <c r="L21" s="80">
        <f t="shared" ref="L21:L83" ca="1" si="12">+(K21-E21)^2</f>
        <v>1.0307946730069521E-5</v>
      </c>
      <c r="M21" s="80">
        <f t="shared" ref="M21:M83" ca="1" si="13">(M$1-M$2*D21+M$3*F21)^2</f>
        <v>20384.933359924849</v>
      </c>
      <c r="N21" s="80">
        <f t="shared" ref="N21:N83" ca="1" si="14">(-M$2+M$4*D21-M$5*F21)^2</f>
        <v>1903026.8121099437</v>
      </c>
      <c r="O21" s="80">
        <f t="shared" ref="O21:O83" ca="1" si="15">+(M$3-D21*M$5+F21*M$6)^2</f>
        <v>513885.47837078443</v>
      </c>
      <c r="P21" s="58">
        <f t="shared" ref="P21:P83" ca="1" si="16">+E21-K21</f>
        <v>3.2105991232275512E-3</v>
      </c>
      <c r="Q21" s="58"/>
      <c r="R21" s="58">
        <v>21</v>
      </c>
      <c r="S21" s="58" t="s">
        <v>192</v>
      </c>
    </row>
    <row r="22" spans="1:19">
      <c r="A22" s="87">
        <v>-24456</v>
      </c>
      <c r="B22" s="87">
        <v>-4.1941680006857496E-2</v>
      </c>
      <c r="C22" s="58"/>
      <c r="D22" s="88">
        <f t="shared" si="4"/>
        <v>-2.4456000000000002</v>
      </c>
      <c r="E22" s="88">
        <f t="shared" si="5"/>
        <v>-4.1941680006857496E-2</v>
      </c>
      <c r="F22" s="80">
        <f t="shared" si="6"/>
        <v>5.9809593600000008</v>
      </c>
      <c r="G22" s="80">
        <f t="shared" si="7"/>
        <v>-14.627034210816003</v>
      </c>
      <c r="H22" s="80">
        <f t="shared" si="8"/>
        <v>35.771874865971618</v>
      </c>
      <c r="I22" s="80">
        <f t="shared" si="9"/>
        <v>0.10257257262477069</v>
      </c>
      <c r="J22" s="80">
        <f t="shared" si="10"/>
        <v>-0.25085148361113924</v>
      </c>
      <c r="K22" s="80">
        <f t="shared" ca="1" si="11"/>
        <v>-2.5565316833559216E-2</v>
      </c>
      <c r="L22" s="80">
        <f t="shared" ca="1" si="12"/>
        <v>2.681852707837601E-4</v>
      </c>
      <c r="M22" s="80">
        <f t="shared" ca="1" si="13"/>
        <v>10286.045064817325</v>
      </c>
      <c r="N22" s="80">
        <f t="shared" ca="1" si="14"/>
        <v>1078334.0113360598</v>
      </c>
      <c r="O22" s="80">
        <f t="shared" ca="1" si="15"/>
        <v>316481.14469081245</v>
      </c>
      <c r="P22" s="58">
        <f t="shared" ca="1" si="16"/>
        <v>-1.637636317329828E-2</v>
      </c>
      <c r="Q22" s="58"/>
      <c r="R22" s="58">
        <v>22</v>
      </c>
      <c r="S22" s="58" t="s">
        <v>74</v>
      </c>
    </row>
    <row r="23" spans="1:19">
      <c r="A23" s="87">
        <v>-22965</v>
      </c>
      <c r="B23" s="87">
        <v>-9.4964500021887943E-3</v>
      </c>
      <c r="C23" s="58"/>
      <c r="D23" s="88">
        <f t="shared" si="4"/>
        <v>-2.2965</v>
      </c>
      <c r="E23" s="88">
        <f t="shared" si="5"/>
        <v>-9.4964500021887943E-3</v>
      </c>
      <c r="F23" s="80">
        <f t="shared" si="6"/>
        <v>5.2739122499999995</v>
      </c>
      <c r="G23" s="80">
        <f t="shared" si="7"/>
        <v>-12.111539482124998</v>
      </c>
      <c r="H23" s="80">
        <f t="shared" si="8"/>
        <v>27.814150420700056</v>
      </c>
      <c r="I23" s="80">
        <f t="shared" si="9"/>
        <v>2.1808597430026565E-2</v>
      </c>
      <c r="J23" s="80">
        <f t="shared" si="10"/>
        <v>-5.0083443998056004E-2</v>
      </c>
      <c r="K23" s="80">
        <f t="shared" ca="1" si="11"/>
        <v>-2.1972911818755964E-2</v>
      </c>
      <c r="L23" s="80">
        <f t="shared" ca="1" si="12"/>
        <v>1.5566209946025854E-4</v>
      </c>
      <c r="M23" s="80">
        <f t="shared" ca="1" si="13"/>
        <v>821.09059079735846</v>
      </c>
      <c r="N23" s="80">
        <f t="shared" ca="1" si="14"/>
        <v>170344.51054923199</v>
      </c>
      <c r="O23" s="80">
        <f t="shared" ca="1" si="15"/>
        <v>77433.001931129897</v>
      </c>
      <c r="P23" s="58">
        <f t="shared" ca="1" si="16"/>
        <v>1.2476461816567169E-2</v>
      </c>
      <c r="Q23" s="58"/>
      <c r="R23" s="58">
        <v>23</v>
      </c>
      <c r="S23" s="58" t="s">
        <v>193</v>
      </c>
    </row>
    <row r="24" spans="1:19">
      <c r="A24" s="87">
        <v>-23665</v>
      </c>
      <c r="B24" s="87">
        <v>-3.0367450002813712E-2</v>
      </c>
      <c r="C24" s="58"/>
      <c r="D24" s="88">
        <f t="shared" si="4"/>
        <v>-2.3664999999999998</v>
      </c>
      <c r="E24" s="88">
        <f t="shared" si="5"/>
        <v>-3.0367450002813712E-2</v>
      </c>
      <c r="F24" s="80">
        <f t="shared" si="6"/>
        <v>5.6003222499999996</v>
      </c>
      <c r="G24" s="80">
        <f t="shared" si="7"/>
        <v>-13.253162604624999</v>
      </c>
      <c r="H24" s="80">
        <f t="shared" si="8"/>
        <v>31.36360930384506</v>
      </c>
      <c r="I24" s="80">
        <f t="shared" si="9"/>
        <v>7.1864570431658642E-2</v>
      </c>
      <c r="J24" s="80">
        <f t="shared" si="10"/>
        <v>-0.17006750592652017</v>
      </c>
      <c r="K24" s="80">
        <f t="shared" ca="1" si="11"/>
        <v>-2.362623235643322E-2</v>
      </c>
      <c r="L24" s="80">
        <f t="shared" ca="1" si="12"/>
        <v>4.5444015355871733E-5</v>
      </c>
      <c r="M24" s="80">
        <f t="shared" ca="1" si="13"/>
        <v>3730.5823124192957</v>
      </c>
      <c r="N24" s="80">
        <f t="shared" ca="1" si="14"/>
        <v>484977.55214607198</v>
      </c>
      <c r="O24" s="80">
        <f t="shared" ca="1" si="15"/>
        <v>165965.96481510601</v>
      </c>
      <c r="P24" s="58">
        <f t="shared" ca="1" si="16"/>
        <v>-6.7412176463804915E-3</v>
      </c>
      <c r="Q24" s="58"/>
      <c r="R24" s="58">
        <v>24</v>
      </c>
      <c r="S24" s="58" t="s">
        <v>178</v>
      </c>
    </row>
    <row r="25" spans="1:19">
      <c r="A25" s="87">
        <v>-22913</v>
      </c>
      <c r="B25" s="87">
        <v>-8.0889000673778355E-4</v>
      </c>
      <c r="C25" s="58"/>
      <c r="D25" s="88">
        <f t="shared" si="4"/>
        <v>-2.2913000000000001</v>
      </c>
      <c r="E25" s="88">
        <f t="shared" si="5"/>
        <v>-8.0889000673778355E-4</v>
      </c>
      <c r="F25" s="80">
        <f t="shared" si="6"/>
        <v>5.2500556900000008</v>
      </c>
      <c r="G25" s="80">
        <f t="shared" si="7"/>
        <v>-12.029452602497003</v>
      </c>
      <c r="H25" s="80">
        <f t="shared" si="8"/>
        <v>27.563084748101385</v>
      </c>
      <c r="I25" s="80">
        <f t="shared" si="9"/>
        <v>1.8534096724382835E-3</v>
      </c>
      <c r="J25" s="80">
        <f t="shared" si="10"/>
        <v>-4.2467175824578395E-3</v>
      </c>
      <c r="K25" s="80">
        <f t="shared" ca="1" si="11"/>
        <v>-2.1852442263040537E-2</v>
      </c>
      <c r="L25" s="80">
        <f t="shared" ca="1" si="12"/>
        <v>4.4283109156374468E-4</v>
      </c>
      <c r="M25" s="80">
        <f t="shared" ca="1" si="13"/>
        <v>695.3147456060816</v>
      </c>
      <c r="N25" s="80">
        <f t="shared" ca="1" si="14"/>
        <v>153951.91442416358</v>
      </c>
      <c r="O25" s="80">
        <f t="shared" ca="1" si="15"/>
        <v>72352.045979481467</v>
      </c>
      <c r="P25" s="58">
        <f t="shared" ca="1" si="16"/>
        <v>2.1043552256302753E-2</v>
      </c>
      <c r="Q25" s="58"/>
      <c r="R25" s="58">
        <v>25</v>
      </c>
      <c r="S25" s="58" t="s">
        <v>179</v>
      </c>
    </row>
    <row r="26" spans="1:19">
      <c r="A26" s="87">
        <v>-22652</v>
      </c>
      <c r="B26" s="87">
        <v>-1.3165559998014942E-2</v>
      </c>
      <c r="C26" s="58"/>
      <c r="D26" s="88">
        <f t="shared" si="4"/>
        <v>-2.2652000000000001</v>
      </c>
      <c r="E26" s="88">
        <f t="shared" si="5"/>
        <v>-1.3165559998014942E-2</v>
      </c>
      <c r="F26" s="80">
        <f t="shared" si="6"/>
        <v>5.1311310400000005</v>
      </c>
      <c r="G26" s="80">
        <f t="shared" si="7"/>
        <v>-11.623038031808001</v>
      </c>
      <c r="H26" s="80">
        <f t="shared" si="8"/>
        <v>26.328505749651487</v>
      </c>
      <c r="I26" s="80">
        <f t="shared" si="9"/>
        <v>2.9822626507503447E-2</v>
      </c>
      <c r="J26" s="80">
        <f t="shared" si="10"/>
        <v>-6.7554213564796808E-2</v>
      </c>
      <c r="K26" s="80">
        <f t="shared" ca="1" si="11"/>
        <v>-2.1252684150077479E-2</v>
      </c>
      <c r="L26" s="80">
        <f t="shared" ca="1" si="12"/>
        <v>6.540157705087321E-5</v>
      </c>
      <c r="M26" s="80">
        <f t="shared" ca="1" si="13"/>
        <v>229.58487409516829</v>
      </c>
      <c r="N26" s="80">
        <f t="shared" ca="1" si="14"/>
        <v>85064.110158454059</v>
      </c>
      <c r="O26" s="80">
        <f t="shared" ca="1" si="15"/>
        <v>49739.890998948678</v>
      </c>
      <c r="P26" s="58">
        <f t="shared" ca="1" si="16"/>
        <v>8.0871241520625373E-3</v>
      </c>
      <c r="Q26" s="58"/>
      <c r="R26" s="58">
        <v>26</v>
      </c>
      <c r="S26" s="58" t="s">
        <v>194</v>
      </c>
    </row>
    <row r="27" spans="1:19">
      <c r="A27" s="87">
        <v>-22585</v>
      </c>
      <c r="B27" s="87">
        <v>-2.5395049997314345E-2</v>
      </c>
      <c r="C27" s="58"/>
      <c r="D27" s="88">
        <f t="shared" si="4"/>
        <v>-2.2585000000000002</v>
      </c>
      <c r="E27" s="88">
        <f t="shared" si="5"/>
        <v>-2.5395049997314345E-2</v>
      </c>
      <c r="F27" s="80">
        <f t="shared" si="6"/>
        <v>5.1008222500000011</v>
      </c>
      <c r="G27" s="80">
        <f t="shared" si="7"/>
        <v>-11.520207051625004</v>
      </c>
      <c r="H27" s="80">
        <f t="shared" si="8"/>
        <v>26.018387626095073</v>
      </c>
      <c r="I27" s="80">
        <f t="shared" si="9"/>
        <v>5.7354720418934454E-2</v>
      </c>
      <c r="J27" s="80">
        <f t="shared" si="10"/>
        <v>-0.12953563606616347</v>
      </c>
      <c r="K27" s="80">
        <f t="shared" ca="1" si="11"/>
        <v>-2.1100043108522031E-2</v>
      </c>
      <c r="L27" s="80">
        <f t="shared" ca="1" si="12"/>
        <v>1.8447084174773439E-5</v>
      </c>
      <c r="M27" s="80">
        <f t="shared" ca="1" si="13"/>
        <v>152.31643433453215</v>
      </c>
      <c r="N27" s="80">
        <f t="shared" ca="1" si="14"/>
        <v>70865.094777368562</v>
      </c>
      <c r="O27" s="80">
        <f t="shared" ca="1" si="15"/>
        <v>44689.64994183449</v>
      </c>
      <c r="P27" s="58">
        <f t="shared" ca="1" si="16"/>
        <v>-4.2950068887923146E-3</v>
      </c>
      <c r="Q27" s="58"/>
      <c r="R27" s="58"/>
      <c r="S27" s="58"/>
    </row>
    <row r="28" spans="1:19">
      <c r="A28" s="87">
        <v>-21243</v>
      </c>
      <c r="B28" s="87">
        <v>-3.6573790006514173E-2</v>
      </c>
      <c r="C28" s="58"/>
      <c r="D28" s="88">
        <f t="shared" si="4"/>
        <v>-2.1242999999999999</v>
      </c>
      <c r="E28" s="88">
        <f t="shared" si="5"/>
        <v>-3.6573790006514173E-2</v>
      </c>
      <c r="F28" s="80">
        <f t="shared" si="6"/>
        <v>4.5126504899999995</v>
      </c>
      <c r="G28" s="80">
        <f t="shared" si="7"/>
        <v>-9.586223435906998</v>
      </c>
      <c r="H28" s="80">
        <f t="shared" si="8"/>
        <v>20.364014444897236</v>
      </c>
      <c r="I28" s="80">
        <f t="shared" si="9"/>
        <v>7.769370211083805E-2</v>
      </c>
      <c r="J28" s="80">
        <f t="shared" si="10"/>
        <v>-0.16504473139405326</v>
      </c>
      <c r="K28" s="80">
        <f t="shared" ca="1" si="11"/>
        <v>-1.8156229791357455E-2</v>
      </c>
      <c r="L28" s="80">
        <f t="shared" ca="1" si="12"/>
        <v>3.392065242789236E-4</v>
      </c>
      <c r="M28" s="80">
        <f t="shared" ca="1" si="13"/>
        <v>1445.0484044608977</v>
      </c>
      <c r="N28" s="80">
        <f t="shared" ca="1" si="14"/>
        <v>43755.957229807726</v>
      </c>
      <c r="O28" s="80">
        <f t="shared" ca="1" si="15"/>
        <v>43.401519727389058</v>
      </c>
      <c r="P28" s="58">
        <f t="shared" ca="1" si="16"/>
        <v>-1.8417560215156718E-2</v>
      </c>
      <c r="Q28" s="58"/>
      <c r="R28" s="58"/>
      <c r="S28" s="58"/>
    </row>
    <row r="29" spans="1:19">
      <c r="A29" s="87">
        <v>-20232</v>
      </c>
      <c r="B29" s="87">
        <v>-1.9782960000156891E-2</v>
      </c>
      <c r="C29" s="58"/>
      <c r="D29" s="88">
        <f t="shared" si="4"/>
        <v>-2.0232000000000001</v>
      </c>
      <c r="E29" s="88">
        <f t="shared" si="5"/>
        <v>-1.9782960000156891E-2</v>
      </c>
      <c r="F29" s="80">
        <f t="shared" si="6"/>
        <v>4.0933382400000005</v>
      </c>
      <c r="G29" s="80">
        <f t="shared" si="7"/>
        <v>-8.2816419271680015</v>
      </c>
      <c r="H29" s="80">
        <f t="shared" si="8"/>
        <v>16.7554179470463</v>
      </c>
      <c r="I29" s="80">
        <f t="shared" si="9"/>
        <v>4.0024884672317421E-2</v>
      </c>
      <c r="J29" s="80">
        <f t="shared" si="10"/>
        <v>-8.0978346669032614E-2</v>
      </c>
      <c r="K29" s="80">
        <f t="shared" ca="1" si="11"/>
        <v>-1.6081371579657791E-2</v>
      </c>
      <c r="L29" s="80">
        <f t="shared" ca="1" si="12"/>
        <v>1.3701756834773019E-5</v>
      </c>
      <c r="M29" s="80">
        <f t="shared" ca="1" si="13"/>
        <v>4689.5902514805384</v>
      </c>
      <c r="N29" s="80">
        <f t="shared" ca="1" si="14"/>
        <v>274576.38267473137</v>
      </c>
      <c r="O29" s="80">
        <f t="shared" ca="1" si="15"/>
        <v>23137.67522651433</v>
      </c>
      <c r="P29" s="58">
        <f t="shared" ca="1" si="16"/>
        <v>-3.7015884204990995E-3</v>
      </c>
      <c r="Q29" s="58"/>
      <c r="R29" s="58"/>
      <c r="S29" s="58"/>
    </row>
    <row r="30" spans="1:19">
      <c r="A30" s="87">
        <v>-19726</v>
      </c>
      <c r="B30" s="87">
        <v>1.5215219995297957E-2</v>
      </c>
      <c r="C30" s="58"/>
      <c r="D30" s="88">
        <f t="shared" si="4"/>
        <v>-1.9725999999999999</v>
      </c>
      <c r="E30" s="88">
        <f t="shared" si="5"/>
        <v>1.5215219995297957E-2</v>
      </c>
      <c r="F30" s="80">
        <f t="shared" si="6"/>
        <v>3.8911507599999995</v>
      </c>
      <c r="G30" s="80">
        <f t="shared" si="7"/>
        <v>-7.6756839891759983</v>
      </c>
      <c r="H30" s="80">
        <f t="shared" si="8"/>
        <v>15.141054237048573</v>
      </c>
      <c r="I30" s="80">
        <f t="shared" si="9"/>
        <v>-3.0013542962724748E-2</v>
      </c>
      <c r="J30" s="80">
        <f t="shared" si="10"/>
        <v>5.9204714848270834E-2</v>
      </c>
      <c r="K30" s="80">
        <f t="shared" ca="1" si="11"/>
        <v>-1.5089017627575616E-2</v>
      </c>
      <c r="L30" s="80">
        <f t="shared" ca="1" si="12"/>
        <v>9.1834681790358612E-4</v>
      </c>
      <c r="M30" s="80">
        <f t="shared" ca="1" si="13"/>
        <v>6612.7981954470824</v>
      </c>
      <c r="N30" s="80">
        <f t="shared" ca="1" si="14"/>
        <v>445678.11959056329</v>
      </c>
      <c r="O30" s="80">
        <f t="shared" ca="1" si="15"/>
        <v>47921.818351944043</v>
      </c>
      <c r="P30" s="58">
        <f t="shared" ca="1" si="16"/>
        <v>3.0304237622873573E-2</v>
      </c>
      <c r="Q30" s="58"/>
      <c r="R30" s="58"/>
      <c r="S30" s="58"/>
    </row>
    <row r="31" spans="1:19">
      <c r="A31" s="87">
        <v>-19672</v>
      </c>
      <c r="B31" s="87">
        <v>-4.2686160006269347E-2</v>
      </c>
      <c r="C31" s="58"/>
      <c r="D31" s="88">
        <f t="shared" si="4"/>
        <v>-1.9672000000000001</v>
      </c>
      <c r="E31" s="88">
        <f t="shared" si="5"/>
        <v>-4.2686160006269347E-2</v>
      </c>
      <c r="F31" s="80">
        <f t="shared" si="6"/>
        <v>3.8698758400000002</v>
      </c>
      <c r="G31" s="80">
        <f t="shared" si="7"/>
        <v>-7.6128197524480008</v>
      </c>
      <c r="H31" s="80">
        <f t="shared" si="8"/>
        <v>14.975939017015707</v>
      </c>
      <c r="I31" s="80">
        <f t="shared" si="9"/>
        <v>8.3972213964333062E-2</v>
      </c>
      <c r="J31" s="80">
        <f t="shared" si="10"/>
        <v>-0.165190139310636</v>
      </c>
      <c r="K31" s="80">
        <f t="shared" ca="1" si="11"/>
        <v>-1.4984930421085414E-2</v>
      </c>
      <c r="L31" s="80">
        <f t="shared" ca="1" si="12"/>
        <v>7.673581205310696E-4</v>
      </c>
      <c r="M31" s="80">
        <f t="shared" ca="1" si="13"/>
        <v>6821.8172167279245</v>
      </c>
      <c r="N31" s="80">
        <f t="shared" ca="1" si="14"/>
        <v>465621.51463372656</v>
      </c>
      <c r="O31" s="80">
        <f t="shared" ca="1" si="15"/>
        <v>50986.391105516996</v>
      </c>
      <c r="P31" s="58">
        <f t="shared" ca="1" si="16"/>
        <v>-2.7701229585183933E-2</v>
      </c>
      <c r="Q31" s="58"/>
      <c r="R31" s="58"/>
      <c r="S31" s="58"/>
    </row>
    <row r="32" spans="1:19">
      <c r="A32" s="87">
        <v>-19084</v>
      </c>
      <c r="B32" s="87">
        <v>-1.8834520000382327E-2</v>
      </c>
      <c r="C32" s="58"/>
      <c r="D32" s="88">
        <f t="shared" si="4"/>
        <v>-1.9084000000000001</v>
      </c>
      <c r="E32" s="88">
        <f t="shared" si="5"/>
        <v>-1.8834520000382327E-2</v>
      </c>
      <c r="F32" s="80">
        <f t="shared" si="6"/>
        <v>3.6419905600000004</v>
      </c>
      <c r="G32" s="80">
        <f t="shared" si="7"/>
        <v>-6.9503747847040014</v>
      </c>
      <c r="H32" s="80">
        <f t="shared" si="8"/>
        <v>13.264095239129118</v>
      </c>
      <c r="I32" s="80">
        <f t="shared" si="9"/>
        <v>3.5943797968729631E-2</v>
      </c>
      <c r="J32" s="80">
        <f t="shared" si="10"/>
        <v>-6.8595144043523626E-2</v>
      </c>
      <c r="K32" s="80">
        <f t="shared" ca="1" si="11"/>
        <v>-1.3874208371451768E-2</v>
      </c>
      <c r="L32" s="80">
        <f t="shared" ca="1" si="12"/>
        <v>2.4604691456103736E-5</v>
      </c>
      <c r="M32" s="80">
        <f t="shared" ca="1" si="13"/>
        <v>9081.0245278686907</v>
      </c>
      <c r="N32" s="80">
        <f t="shared" ca="1" si="14"/>
        <v>699493.58003448974</v>
      </c>
      <c r="O32" s="80">
        <f t="shared" ca="1" si="15"/>
        <v>88727.296042602902</v>
      </c>
      <c r="P32" s="58">
        <f t="shared" ca="1" si="16"/>
        <v>-4.9603116289305589E-3</v>
      </c>
      <c r="Q32" s="58"/>
      <c r="R32" s="58"/>
      <c r="S32" s="58"/>
    </row>
    <row r="33" spans="1:19">
      <c r="A33" s="87">
        <v>-18771</v>
      </c>
      <c r="B33" s="87">
        <v>-2.7503630000865087E-2</v>
      </c>
      <c r="C33" s="58"/>
      <c r="D33" s="88">
        <f t="shared" si="4"/>
        <v>-1.8771</v>
      </c>
      <c r="E33" s="88">
        <f t="shared" si="5"/>
        <v>-2.7503630000865087E-2</v>
      </c>
      <c r="F33" s="80">
        <f t="shared" si="6"/>
        <v>3.5235044100000001</v>
      </c>
      <c r="G33" s="80">
        <f t="shared" si="7"/>
        <v>-6.6139701280110001</v>
      </c>
      <c r="H33" s="80">
        <f t="shared" si="8"/>
        <v>12.41508332728945</v>
      </c>
      <c r="I33" s="80">
        <f t="shared" si="9"/>
        <v>5.1627063874623853E-2</v>
      </c>
      <c r="J33" s="80">
        <f t="shared" si="10"/>
        <v>-9.6909161599056437E-2</v>
      </c>
      <c r="K33" s="80">
        <f t="shared" ca="1" si="11"/>
        <v>-1.3299894045337733E-2</v>
      </c>
      <c r="L33" s="80">
        <f t="shared" ca="1" si="12"/>
        <v>2.0174611509434054E-4</v>
      </c>
      <c r="M33" s="80">
        <f t="shared" ca="1" si="13"/>
        <v>10235.257472146499</v>
      </c>
      <c r="N33" s="80">
        <f t="shared" ca="1" si="14"/>
        <v>833925.3883346084</v>
      </c>
      <c r="O33" s="80">
        <f t="shared" ca="1" si="15"/>
        <v>111568.13377342404</v>
      </c>
      <c r="P33" s="58">
        <f t="shared" ca="1" si="16"/>
        <v>-1.4203735955527354E-2</v>
      </c>
      <c r="Q33" s="58"/>
      <c r="R33" s="58"/>
      <c r="S33" s="58"/>
    </row>
    <row r="34" spans="1:19">
      <c r="A34" s="87">
        <v>-18114</v>
      </c>
      <c r="B34" s="87">
        <v>3.5295799971208908E-3</v>
      </c>
      <c r="C34" s="58"/>
      <c r="D34" s="88">
        <f t="shared" si="4"/>
        <v>-1.8113999999999999</v>
      </c>
      <c r="E34" s="88">
        <f t="shared" si="5"/>
        <v>3.5295799971208908E-3</v>
      </c>
      <c r="F34" s="80">
        <f t="shared" si="6"/>
        <v>3.2811699599999997</v>
      </c>
      <c r="G34" s="80">
        <f t="shared" si="7"/>
        <v>-5.9435112655439992</v>
      </c>
      <c r="H34" s="80">
        <f t="shared" si="8"/>
        <v>10.766076306406399</v>
      </c>
      <c r="I34" s="80">
        <f t="shared" si="9"/>
        <v>-6.3934812067847815E-3</v>
      </c>
      <c r="J34" s="80">
        <f t="shared" si="10"/>
        <v>1.1581151857969953E-2</v>
      </c>
      <c r="K34" s="80">
        <f t="shared" ca="1" si="11"/>
        <v>-1.213265932763985E-2</v>
      </c>
      <c r="L34" s="80">
        <f t="shared" ca="1" si="12"/>
        <v>2.4530574066608177E-4</v>
      </c>
      <c r="M34" s="80">
        <f t="shared" ca="1" si="13"/>
        <v>12432.381799328465</v>
      </c>
      <c r="N34" s="80">
        <f t="shared" ca="1" si="14"/>
        <v>1129709.9078847028</v>
      </c>
      <c r="O34" s="80">
        <f t="shared" ca="1" si="15"/>
        <v>163930.01716023692</v>
      </c>
      <c r="P34" s="58">
        <f t="shared" ca="1" si="16"/>
        <v>1.5662239324760741E-2</v>
      </c>
      <c r="Q34" s="58"/>
      <c r="R34" s="58"/>
      <c r="S34" s="58"/>
    </row>
    <row r="35" spans="1:19">
      <c r="A35" s="87">
        <v>-18004</v>
      </c>
      <c r="B35" s="87">
        <v>-3.8621200001216494E-3</v>
      </c>
      <c r="C35" s="58"/>
      <c r="D35" s="88">
        <f t="shared" si="4"/>
        <v>-1.8004</v>
      </c>
      <c r="E35" s="88">
        <f t="shared" si="5"/>
        <v>-3.8621200001216494E-3</v>
      </c>
      <c r="F35" s="80">
        <f t="shared" si="6"/>
        <v>3.2414401599999998</v>
      </c>
      <c r="G35" s="80">
        <f t="shared" si="7"/>
        <v>-5.8358888640639996</v>
      </c>
      <c r="H35" s="80">
        <f t="shared" si="8"/>
        <v>10.506934310860824</v>
      </c>
      <c r="I35" s="80">
        <f t="shared" si="9"/>
        <v>6.9533608482190172E-3</v>
      </c>
      <c r="J35" s="80">
        <f t="shared" si="10"/>
        <v>-1.2518830871133519E-2</v>
      </c>
      <c r="K35" s="80">
        <f t="shared" ca="1" si="11"/>
        <v>-1.1942299066928865E-2</v>
      </c>
      <c r="L35" s="80">
        <f t="shared" ca="1" si="12"/>
        <v>6.5289293751669532E-5</v>
      </c>
      <c r="M35" s="80">
        <f t="shared" ca="1" si="13"/>
        <v>12761.18739148975</v>
      </c>
      <c r="N35" s="80">
        <f t="shared" ca="1" si="14"/>
        <v>1180271.7363058522</v>
      </c>
      <c r="O35" s="80">
        <f t="shared" ca="1" si="15"/>
        <v>173126.09460984397</v>
      </c>
      <c r="P35" s="58">
        <f t="shared" ca="1" si="16"/>
        <v>8.0801790668072158E-3</v>
      </c>
      <c r="Q35" s="58"/>
      <c r="R35" s="58"/>
      <c r="S35" s="58"/>
    </row>
    <row r="36" spans="1:19">
      <c r="A36" s="87">
        <v>-8042.5</v>
      </c>
      <c r="B36" s="87">
        <v>-2.7750250010285527E-3</v>
      </c>
      <c r="C36" s="58"/>
      <c r="D36" s="88">
        <f t="shared" si="4"/>
        <v>-0.80425000000000002</v>
      </c>
      <c r="E36" s="88">
        <f t="shared" si="5"/>
        <v>-2.7750250010285527E-3</v>
      </c>
      <c r="F36" s="80">
        <f t="shared" si="6"/>
        <v>0.64681806250000007</v>
      </c>
      <c r="G36" s="80">
        <f t="shared" si="7"/>
        <v>-0.52020342676562503</v>
      </c>
      <c r="H36" s="80">
        <f t="shared" si="8"/>
        <v>0.418373605976254</v>
      </c>
      <c r="I36" s="80">
        <f t="shared" si="9"/>
        <v>2.2318138570772135E-3</v>
      </c>
      <c r="J36" s="80">
        <f t="shared" si="10"/>
        <v>-1.794936294554349E-3</v>
      </c>
      <c r="K36" s="80">
        <f t="shared" ca="1" si="11"/>
        <v>-7.2898625862816667E-4</v>
      </c>
      <c r="L36" s="80">
        <f t="shared" ca="1" si="12"/>
        <v>4.1862745354033534E-6</v>
      </c>
      <c r="M36" s="80">
        <f t="shared" ca="1" si="13"/>
        <v>4811.352887593207</v>
      </c>
      <c r="N36" s="80">
        <f t="shared" ca="1" si="14"/>
        <v>1932650.1106525988</v>
      </c>
      <c r="O36" s="80">
        <f t="shared" ca="1" si="15"/>
        <v>412016.69344454882</v>
      </c>
      <c r="P36" s="58">
        <f t="shared" ca="1" si="16"/>
        <v>-2.046038742400386E-3</v>
      </c>
      <c r="Q36" s="58"/>
      <c r="R36" s="58"/>
      <c r="S36" s="58"/>
    </row>
    <row r="37" spans="1:19">
      <c r="A37" s="87">
        <v>-8036</v>
      </c>
      <c r="B37" s="87">
        <v>-5.3907999972580001E-4</v>
      </c>
      <c r="C37" s="58"/>
      <c r="D37" s="88">
        <f t="shared" si="4"/>
        <v>-0.80359999999999998</v>
      </c>
      <c r="E37" s="88">
        <f t="shared" si="5"/>
        <v>-5.3907999972580001E-4</v>
      </c>
      <c r="F37" s="80">
        <f t="shared" si="6"/>
        <v>0.64577295999999995</v>
      </c>
      <c r="G37" s="80">
        <f t="shared" si="7"/>
        <v>-0.51894315065599994</v>
      </c>
      <c r="H37" s="80">
        <f t="shared" si="8"/>
        <v>0.41702271586716155</v>
      </c>
      <c r="I37" s="80">
        <f t="shared" si="9"/>
        <v>4.3320468777965286E-4</v>
      </c>
      <c r="J37" s="80">
        <f t="shared" si="10"/>
        <v>-3.4812328709972901E-4</v>
      </c>
      <c r="K37" s="80">
        <f t="shared" ca="1" si="11"/>
        <v>-7.2556076870670689E-4</v>
      </c>
      <c r="L37" s="80">
        <f t="shared" ca="1" si="12"/>
        <v>3.4775077199710365E-8</v>
      </c>
      <c r="M37" s="80">
        <f t="shared" ca="1" si="13"/>
        <v>4856.181358565972</v>
      </c>
      <c r="N37" s="80">
        <f t="shared" ca="1" si="14"/>
        <v>1929922.3786350796</v>
      </c>
      <c r="O37" s="80">
        <f t="shared" ca="1" si="15"/>
        <v>411552.17121806019</v>
      </c>
      <c r="P37" s="58">
        <f t="shared" ca="1" si="16"/>
        <v>1.8648076898090688E-4</v>
      </c>
      <c r="Q37" s="58"/>
      <c r="R37" s="58"/>
      <c r="S37" s="58"/>
    </row>
    <row r="38" spans="1:19">
      <c r="A38" s="87">
        <v>-7917</v>
      </c>
      <c r="B38" s="87">
        <v>-2.3810100028640591E-3</v>
      </c>
      <c r="C38" s="58"/>
      <c r="D38" s="88">
        <f t="shared" si="4"/>
        <v>-0.79169999999999996</v>
      </c>
      <c r="E38" s="88">
        <f t="shared" si="5"/>
        <v>-2.3810100028640591E-3</v>
      </c>
      <c r="F38" s="80">
        <f t="shared" si="6"/>
        <v>0.62678888999999993</v>
      </c>
      <c r="G38" s="80">
        <f t="shared" si="7"/>
        <v>-0.49622876421299994</v>
      </c>
      <c r="H38" s="80">
        <f t="shared" si="8"/>
        <v>0.39286431262743199</v>
      </c>
      <c r="I38" s="80">
        <f t="shared" si="9"/>
        <v>1.8850456192674755E-3</v>
      </c>
      <c r="J38" s="80">
        <f t="shared" si="10"/>
        <v>-1.4923906167740603E-3</v>
      </c>
      <c r="K38" s="80">
        <f t="shared" ca="1" si="11"/>
        <v>-6.6374490215457237E-4</v>
      </c>
      <c r="L38" s="80">
        <f t="shared" ca="1" si="12"/>
        <v>2.9489994261147635E-6</v>
      </c>
      <c r="M38" s="80">
        <f t="shared" ca="1" si="13"/>
        <v>5720.7168587888773</v>
      </c>
      <c r="N38" s="80">
        <f t="shared" ca="1" si="14"/>
        <v>1879578.7312684043</v>
      </c>
      <c r="O38" s="80">
        <f t="shared" ca="1" si="15"/>
        <v>402945.10211866029</v>
      </c>
      <c r="P38" s="58">
        <f t="shared" ca="1" si="16"/>
        <v>-1.7172651007094867E-3</v>
      </c>
      <c r="Q38" s="58"/>
      <c r="R38" s="58"/>
      <c r="S38" s="58"/>
    </row>
    <row r="39" spans="1:19">
      <c r="A39" s="87">
        <v>-7915</v>
      </c>
      <c r="B39" s="87">
        <v>-1.8699499996728264E-3</v>
      </c>
      <c r="C39" s="58"/>
      <c r="D39" s="88">
        <f t="shared" si="4"/>
        <v>-0.79149999999999998</v>
      </c>
      <c r="E39" s="88">
        <f t="shared" si="5"/>
        <v>-1.8699499996728264E-3</v>
      </c>
      <c r="F39" s="80">
        <f t="shared" si="6"/>
        <v>0.62647224999999995</v>
      </c>
      <c r="G39" s="80">
        <f t="shared" si="7"/>
        <v>-0.49585278587499992</v>
      </c>
      <c r="H39" s="80">
        <f t="shared" si="8"/>
        <v>0.39246748002006243</v>
      </c>
      <c r="I39" s="80">
        <f t="shared" si="9"/>
        <v>1.4800654247410421E-3</v>
      </c>
      <c r="J39" s="80">
        <f t="shared" si="10"/>
        <v>-1.1714717836825348E-3</v>
      </c>
      <c r="K39" s="80">
        <f t="shared" ca="1" si="11"/>
        <v>-6.6272051426995724E-4</v>
      </c>
      <c r="L39" s="80">
        <f t="shared" ca="1" si="12"/>
        <v>1.4574030304260762E-6</v>
      </c>
      <c r="M39" s="80">
        <f t="shared" ca="1" si="13"/>
        <v>5735.9667710953227</v>
      </c>
      <c r="N39" s="80">
        <f t="shared" ca="1" si="14"/>
        <v>1878726.2263109672</v>
      </c>
      <c r="O39" s="80">
        <f t="shared" ca="1" si="15"/>
        <v>402798.80818095838</v>
      </c>
      <c r="P39" s="58">
        <f t="shared" ca="1" si="16"/>
        <v>-1.2072294854028691E-3</v>
      </c>
      <c r="Q39" s="58"/>
      <c r="R39" s="58"/>
      <c r="S39" s="58"/>
    </row>
    <row r="40" spans="1:19">
      <c r="A40" s="87">
        <v>-7895.5</v>
      </c>
      <c r="B40" s="87">
        <v>2.3788499674992636E-4</v>
      </c>
      <c r="C40" s="58"/>
      <c r="D40" s="88">
        <f t="shared" si="4"/>
        <v>-0.78954999999999997</v>
      </c>
      <c r="E40" s="88">
        <f t="shared" si="5"/>
        <v>2.3788499674992636E-4</v>
      </c>
      <c r="F40" s="80">
        <f t="shared" si="6"/>
        <v>0.62338920249999996</v>
      </c>
      <c r="G40" s="80">
        <f t="shared" si="7"/>
        <v>-0.49219694483387494</v>
      </c>
      <c r="H40" s="80">
        <f t="shared" si="8"/>
        <v>0.38861409779358597</v>
      </c>
      <c r="I40" s="80">
        <f t="shared" si="9"/>
        <v>-1.8782209918390434E-4</v>
      </c>
      <c r="J40" s="80">
        <f t="shared" si="10"/>
        <v>1.4829493841065166E-4</v>
      </c>
      <c r="K40" s="80">
        <f t="shared" ca="1" si="11"/>
        <v>-6.5275791206887866E-4</v>
      </c>
      <c r="L40" s="80">
        <f t="shared" ca="1" si="12"/>
        <v>7.9324479102922226E-7</v>
      </c>
      <c r="M40" s="80">
        <f t="shared" ca="1" si="13"/>
        <v>5885.9191784113564</v>
      </c>
      <c r="N40" s="80">
        <f t="shared" ca="1" si="14"/>
        <v>1870403.5586200692</v>
      </c>
      <c r="O40" s="80">
        <f t="shared" ca="1" si="15"/>
        <v>401369.65873887605</v>
      </c>
      <c r="P40" s="58">
        <f t="shared" ca="1" si="16"/>
        <v>8.9064290881880502E-4</v>
      </c>
      <c r="Q40" s="58"/>
      <c r="R40" s="58"/>
      <c r="S40" s="58"/>
    </row>
    <row r="41" spans="1:19">
      <c r="A41" s="87">
        <v>-698.5</v>
      </c>
      <c r="B41" s="87">
        <v>6.3729499379405752E-4</v>
      </c>
      <c r="C41" s="58"/>
      <c r="D41" s="88">
        <f t="shared" si="4"/>
        <v>-6.9849999999999995E-2</v>
      </c>
      <c r="E41" s="88">
        <f t="shared" si="5"/>
        <v>6.3729499379405752E-4</v>
      </c>
      <c r="F41" s="80">
        <f t="shared" si="6"/>
        <v>4.8790224999999991E-3</v>
      </c>
      <c r="G41" s="80">
        <f t="shared" si="7"/>
        <v>-3.4079972162499991E-4</v>
      </c>
      <c r="H41" s="80">
        <f t="shared" si="8"/>
        <v>2.380486055550624E-5</v>
      </c>
      <c r="I41" s="80">
        <f t="shared" si="9"/>
        <v>-4.4515055316514915E-5</v>
      </c>
      <c r="J41" s="80">
        <f t="shared" si="10"/>
        <v>3.1093766138585666E-6</v>
      </c>
      <c r="K41" s="80">
        <f t="shared" ca="1" si="11"/>
        <v>-9.5077008343120545E-5</v>
      </c>
      <c r="L41" s="80">
        <f t="shared" ca="1" si="12"/>
        <v>5.3636874951441867E-7</v>
      </c>
      <c r="M41" s="80">
        <f t="shared" ca="1" si="13"/>
        <v>363362.78622388782</v>
      </c>
      <c r="N41" s="80">
        <f t="shared" ca="1" si="14"/>
        <v>489615.30994684208</v>
      </c>
      <c r="O41" s="80">
        <f t="shared" ca="1" si="15"/>
        <v>36335.491352257799</v>
      </c>
      <c r="P41" s="58">
        <f t="shared" ca="1" si="16"/>
        <v>7.3237200213717804E-4</v>
      </c>
      <c r="Q41" s="58"/>
      <c r="R41" s="58"/>
      <c r="S41" s="58"/>
    </row>
    <row r="42" spans="1:19">
      <c r="A42" s="87">
        <v>-642.5</v>
      </c>
      <c r="B42" s="87">
        <v>1.4697499864269048E-4</v>
      </c>
      <c r="C42" s="58"/>
      <c r="D42" s="88">
        <f t="shared" si="4"/>
        <v>-6.4250000000000002E-2</v>
      </c>
      <c r="E42" s="88">
        <f t="shared" si="5"/>
        <v>1.4697499864269048E-4</v>
      </c>
      <c r="F42" s="80">
        <f t="shared" si="6"/>
        <v>4.1280624999999998E-3</v>
      </c>
      <c r="G42" s="80">
        <f t="shared" si="7"/>
        <v>-2.6522801562499999E-4</v>
      </c>
      <c r="H42" s="80">
        <f t="shared" si="8"/>
        <v>1.704090000390625E-5</v>
      </c>
      <c r="I42" s="80">
        <f t="shared" si="9"/>
        <v>-9.4431436627928631E-6</v>
      </c>
      <c r="J42" s="80">
        <f t="shared" si="10"/>
        <v>6.0672198033444149E-7</v>
      </c>
      <c r="K42" s="80">
        <f t="shared" ca="1" si="11"/>
        <v>-1.1513166616313426E-4</v>
      </c>
      <c r="L42" s="80">
        <f t="shared" ca="1" si="12"/>
        <v>6.8699903735632979E-8</v>
      </c>
      <c r="M42" s="80">
        <f t="shared" ca="1" si="13"/>
        <v>369863.94382935035</v>
      </c>
      <c r="N42" s="80">
        <f t="shared" ca="1" si="14"/>
        <v>523027.16494531452</v>
      </c>
      <c r="O42" s="80">
        <f t="shared" ca="1" si="15"/>
        <v>40089.677646636075</v>
      </c>
      <c r="P42" s="58">
        <f t="shared" ca="1" si="16"/>
        <v>2.6210666480582477E-4</v>
      </c>
      <c r="Q42" s="58"/>
      <c r="R42" s="58"/>
      <c r="S42" s="58"/>
    </row>
    <row r="43" spans="1:19">
      <c r="A43" s="87">
        <v>-73.5</v>
      </c>
      <c r="B43" s="87">
        <v>-1.0645500151440501E-4</v>
      </c>
      <c r="C43" s="58"/>
      <c r="D43" s="88">
        <f t="shared" si="4"/>
        <v>-7.3499999999999998E-3</v>
      </c>
      <c r="E43" s="88">
        <f t="shared" si="5"/>
        <v>-1.0645500151440501E-4</v>
      </c>
      <c r="F43" s="80">
        <f t="shared" si="6"/>
        <v>5.40225E-5</v>
      </c>
      <c r="G43" s="80">
        <f t="shared" si="7"/>
        <v>-3.97065375E-7</v>
      </c>
      <c r="H43" s="80">
        <f t="shared" si="8"/>
        <v>2.9184305062500001E-9</v>
      </c>
      <c r="I43" s="80">
        <f t="shared" si="9"/>
        <v>7.8244426113087682E-7</v>
      </c>
      <c r="J43" s="80">
        <f t="shared" si="10"/>
        <v>-5.7509653193119444E-9</v>
      </c>
      <c r="K43" s="80">
        <f t="shared" ca="1" si="11"/>
        <v>-3.402597437995335E-4</v>
      </c>
      <c r="L43" s="80">
        <f t="shared" ca="1" si="12"/>
        <v>5.4664657515015348E-8</v>
      </c>
      <c r="M43" s="80">
        <f t="shared" ca="1" si="13"/>
        <v>440669.86208419455</v>
      </c>
      <c r="N43" s="80">
        <f t="shared" ca="1" si="14"/>
        <v>937536.36857156095</v>
      </c>
      <c r="O43" s="80">
        <f t="shared" ca="1" si="15"/>
        <v>90370.407388720108</v>
      </c>
      <c r="P43" s="58">
        <f t="shared" ca="1" si="16"/>
        <v>2.3380474228512849E-4</v>
      </c>
      <c r="Q43" s="58"/>
      <c r="R43" s="58"/>
      <c r="S43" s="58"/>
    </row>
    <row r="44" spans="1:19">
      <c r="A44" s="87">
        <v>-71.5</v>
      </c>
      <c r="B44" s="87">
        <v>3.0460499692708254E-4</v>
      </c>
      <c r="C44" s="58"/>
      <c r="D44" s="88">
        <f t="shared" si="4"/>
        <v>-7.1500000000000001E-3</v>
      </c>
      <c r="E44" s="88">
        <f t="shared" si="5"/>
        <v>3.0460499692708254E-4</v>
      </c>
      <c r="F44" s="80">
        <f t="shared" si="6"/>
        <v>5.1122500000000004E-5</v>
      </c>
      <c r="G44" s="80">
        <f t="shared" si="7"/>
        <v>-3.6552587500000004E-7</v>
      </c>
      <c r="H44" s="80">
        <f t="shared" si="8"/>
        <v>2.6135100062500005E-9</v>
      </c>
      <c r="I44" s="80">
        <f t="shared" si="9"/>
        <v>-2.1779257280286404E-6</v>
      </c>
      <c r="J44" s="80">
        <f t="shared" si="10"/>
        <v>1.557216895540478E-8</v>
      </c>
      <c r="K44" s="80">
        <f t="shared" ca="1" si="11"/>
        <v>-3.4111964235406135E-4</v>
      </c>
      <c r="L44" s="80">
        <f t="shared" ca="1" si="12"/>
        <v>4.1696030977476347E-7</v>
      </c>
      <c r="M44" s="80">
        <f t="shared" ca="1" si="13"/>
        <v>440934.43186457077</v>
      </c>
      <c r="N44" s="80">
        <f t="shared" ca="1" si="14"/>
        <v>939245.46994263504</v>
      </c>
      <c r="O44" s="80">
        <f t="shared" ca="1" si="15"/>
        <v>90588.094869638444</v>
      </c>
      <c r="P44" s="58">
        <f t="shared" ca="1" si="16"/>
        <v>6.4572463928114394E-4</v>
      </c>
      <c r="Q44" s="58"/>
      <c r="R44" s="58"/>
      <c r="S44" s="58"/>
    </row>
    <row r="45" spans="1:19">
      <c r="A45" s="87">
        <v>-0.5</v>
      </c>
      <c r="B45" s="87">
        <v>-1.202765000925865E-3</v>
      </c>
      <c r="C45" s="58"/>
      <c r="D45" s="88">
        <f t="shared" si="4"/>
        <v>-5.0000000000000002E-5</v>
      </c>
      <c r="E45" s="88">
        <f t="shared" si="5"/>
        <v>-1.202765000925865E-3</v>
      </c>
      <c r="F45" s="80">
        <f t="shared" si="6"/>
        <v>2.5000000000000001E-9</v>
      </c>
      <c r="G45" s="80">
        <f t="shared" si="7"/>
        <v>-1.25E-13</v>
      </c>
      <c r="H45" s="80">
        <f t="shared" si="8"/>
        <v>6.2500000000000006E-18</v>
      </c>
      <c r="I45" s="80">
        <f t="shared" si="9"/>
        <v>6.0138250046293248E-8</v>
      </c>
      <c r="J45" s="80">
        <f t="shared" si="10"/>
        <v>-3.0069125023146626E-12</v>
      </c>
      <c r="K45" s="80">
        <f t="shared" ca="1" si="11"/>
        <v>-3.7195732607244012E-4</v>
      </c>
      <c r="L45" s="80">
        <f t="shared" ca="1" si="12"/>
        <v>6.9024139259535425E-7</v>
      </c>
      <c r="M45" s="80">
        <f t="shared" ca="1" si="13"/>
        <v>450399.93978868774</v>
      </c>
      <c r="N45" s="80">
        <f t="shared" ca="1" si="14"/>
        <v>1001115.7477987119</v>
      </c>
      <c r="O45" s="80">
        <f t="shared" ca="1" si="15"/>
        <v>98511.232269765052</v>
      </c>
      <c r="P45" s="58">
        <f t="shared" ca="1" si="16"/>
        <v>-8.3080767485342491E-4</v>
      </c>
      <c r="Q45" s="58"/>
      <c r="R45" s="58"/>
      <c r="S45" s="58"/>
    </row>
    <row r="46" spans="1:19">
      <c r="A46" s="87">
        <v>0</v>
      </c>
      <c r="B46" s="87">
        <v>1.9999999494757503E-4</v>
      </c>
      <c r="C46" s="58"/>
      <c r="D46" s="88">
        <f t="shared" si="4"/>
        <v>0</v>
      </c>
      <c r="E46" s="88">
        <f t="shared" si="5"/>
        <v>1.9999999494757503E-4</v>
      </c>
      <c r="F46" s="80">
        <f t="shared" si="6"/>
        <v>0</v>
      </c>
      <c r="G46" s="80">
        <f t="shared" si="7"/>
        <v>0</v>
      </c>
      <c r="H46" s="80">
        <f t="shared" si="8"/>
        <v>0</v>
      </c>
      <c r="I46" s="80">
        <f t="shared" si="9"/>
        <v>0</v>
      </c>
      <c r="J46" s="80">
        <f t="shared" si="10"/>
        <v>0</v>
      </c>
      <c r="K46" s="80">
        <f t="shared" ca="1" si="11"/>
        <v>-3.7217663996316709E-4</v>
      </c>
      <c r="L46" s="80">
        <f t="shared" ca="1" si="12"/>
        <v>3.273861015377807E-7</v>
      </c>
      <c r="M46" s="80">
        <f t="shared" ca="1" si="13"/>
        <v>450467.1054000429</v>
      </c>
      <c r="N46" s="80">
        <f t="shared" ca="1" si="14"/>
        <v>1001559.7539118029</v>
      </c>
      <c r="O46" s="80">
        <f t="shared" ca="1" si="15"/>
        <v>98568.38313030063</v>
      </c>
      <c r="P46" s="58">
        <f t="shared" ca="1" si="16"/>
        <v>5.7217663491074212E-4</v>
      </c>
      <c r="Q46" s="58"/>
      <c r="R46" s="58"/>
      <c r="S46" s="58"/>
    </row>
    <row r="47" spans="1:19">
      <c r="A47" s="87">
        <v>4</v>
      </c>
      <c r="B47" s="87">
        <v>-1.6778800054453313E-3</v>
      </c>
      <c r="C47" s="58"/>
      <c r="D47" s="88">
        <f t="shared" si="4"/>
        <v>4.0000000000000002E-4</v>
      </c>
      <c r="E47" s="88">
        <f t="shared" si="5"/>
        <v>-1.6778800054453313E-3</v>
      </c>
      <c r="F47" s="80">
        <f t="shared" si="6"/>
        <v>1.6E-7</v>
      </c>
      <c r="G47" s="80">
        <f t="shared" si="7"/>
        <v>6.3999999999999999E-11</v>
      </c>
      <c r="H47" s="80">
        <f t="shared" si="8"/>
        <v>2.5600000000000003E-14</v>
      </c>
      <c r="I47" s="80">
        <f t="shared" si="9"/>
        <v>-6.711520021781326E-7</v>
      </c>
      <c r="J47" s="80">
        <f t="shared" si="10"/>
        <v>-2.6846080087125307E-10</v>
      </c>
      <c r="K47" s="80">
        <f t="shared" ca="1" si="11"/>
        <v>-3.7393223214832806E-4</v>
      </c>
      <c r="L47" s="80">
        <f t="shared" ca="1" si="12"/>
        <v>1.7002797954862129E-6</v>
      </c>
      <c r="M47" s="80">
        <f t="shared" ca="1" si="13"/>
        <v>451004.6864694886</v>
      </c>
      <c r="N47" s="80">
        <f t="shared" ca="1" si="14"/>
        <v>1005116.0037296622</v>
      </c>
      <c r="O47" s="80">
        <f t="shared" ca="1" si="15"/>
        <v>99026.275692365452</v>
      </c>
      <c r="P47" s="58">
        <f t="shared" ca="1" si="16"/>
        <v>-1.3039477732970032E-3</v>
      </c>
      <c r="Q47" s="58"/>
      <c r="R47" s="58"/>
      <c r="S47" s="58"/>
    </row>
    <row r="48" spans="1:19">
      <c r="A48" s="87">
        <v>6</v>
      </c>
      <c r="B48" s="87">
        <v>3.3317999623250216E-4</v>
      </c>
      <c r="C48" s="58"/>
      <c r="D48" s="88">
        <f t="shared" si="4"/>
        <v>5.9999999999999995E-4</v>
      </c>
      <c r="E48" s="88">
        <f t="shared" si="5"/>
        <v>3.3317999623250216E-4</v>
      </c>
      <c r="F48" s="80">
        <f t="shared" si="6"/>
        <v>3.5999999999999994E-7</v>
      </c>
      <c r="G48" s="80">
        <f t="shared" si="7"/>
        <v>2.1599999999999995E-10</v>
      </c>
      <c r="H48" s="80">
        <f t="shared" si="8"/>
        <v>1.2959999999999995E-13</v>
      </c>
      <c r="I48" s="80">
        <f t="shared" si="9"/>
        <v>1.9990799773950128E-7</v>
      </c>
      <c r="J48" s="80">
        <f t="shared" si="10"/>
        <v>1.1994479864370075E-10</v>
      </c>
      <c r="K48" s="80">
        <f t="shared" ca="1" si="11"/>
        <v>-3.7481074894713895E-4</v>
      </c>
      <c r="L48" s="80">
        <f t="shared" ca="1" si="12"/>
        <v>5.0125089526002348E-7</v>
      </c>
      <c r="M48" s="80">
        <f t="shared" ca="1" si="13"/>
        <v>451273.64783897024</v>
      </c>
      <c r="N48" s="80">
        <f t="shared" ca="1" si="14"/>
        <v>1006896.9305078457</v>
      </c>
      <c r="O48" s="80">
        <f t="shared" ca="1" si="15"/>
        <v>99255.679315211979</v>
      </c>
      <c r="P48" s="58">
        <f t="shared" ca="1" si="16"/>
        <v>7.0799074517964111E-4</v>
      </c>
      <c r="Q48" s="58"/>
      <c r="R48" s="58"/>
      <c r="S48" s="58"/>
    </row>
    <row r="49" spans="1:19">
      <c r="A49" s="87">
        <v>56</v>
      </c>
      <c r="B49" s="87">
        <v>9.6799994935281575E-6</v>
      </c>
      <c r="C49" s="58"/>
      <c r="D49" s="88">
        <f t="shared" si="4"/>
        <v>5.5999999999999999E-3</v>
      </c>
      <c r="E49" s="88">
        <f t="shared" si="5"/>
        <v>9.6799994935281575E-6</v>
      </c>
      <c r="F49" s="80">
        <f t="shared" si="6"/>
        <v>3.1359999999999998E-5</v>
      </c>
      <c r="G49" s="80">
        <f t="shared" si="7"/>
        <v>1.7561599999999998E-7</v>
      </c>
      <c r="H49" s="80">
        <f t="shared" si="8"/>
        <v>9.8344959999999982E-10</v>
      </c>
      <c r="I49" s="80">
        <f t="shared" si="9"/>
        <v>5.4207997163757681E-8</v>
      </c>
      <c r="J49" s="80">
        <f t="shared" si="10"/>
        <v>3.0356478411704301E-10</v>
      </c>
      <c r="K49" s="80">
        <f t="shared" ca="1" si="11"/>
        <v>-3.969298219339762E-4</v>
      </c>
      <c r="L49" s="80">
        <f t="shared" ca="1" si="12"/>
        <v>1.6533154688130698E-7</v>
      </c>
      <c r="M49" s="80">
        <f t="shared" ca="1" si="13"/>
        <v>458034.78786374605</v>
      </c>
      <c r="N49" s="80">
        <f t="shared" ca="1" si="14"/>
        <v>1052029.5272956972</v>
      </c>
      <c r="O49" s="80">
        <f t="shared" ca="1" si="15"/>
        <v>105090.27793638356</v>
      </c>
      <c r="P49" s="58">
        <f t="shared" ca="1" si="16"/>
        <v>4.0660982142750435E-4</v>
      </c>
      <c r="Q49" s="58"/>
      <c r="R49" s="58"/>
      <c r="S49" s="58"/>
    </row>
    <row r="50" spans="1:19">
      <c r="A50" s="87"/>
      <c r="B50" s="87"/>
      <c r="C50" s="58"/>
      <c r="D50" s="88">
        <f t="shared" si="4"/>
        <v>0</v>
      </c>
      <c r="E50" s="88">
        <f t="shared" si="5"/>
        <v>0</v>
      </c>
      <c r="F50" s="80">
        <f t="shared" si="6"/>
        <v>0</v>
      </c>
      <c r="G50" s="80">
        <f t="shared" si="7"/>
        <v>0</v>
      </c>
      <c r="H50" s="80">
        <f t="shared" si="8"/>
        <v>0</v>
      </c>
      <c r="I50" s="80">
        <f t="shared" si="9"/>
        <v>0</v>
      </c>
      <c r="J50" s="80">
        <f t="shared" si="10"/>
        <v>0</v>
      </c>
      <c r="K50" s="80">
        <f t="shared" ca="1" si="11"/>
        <v>-3.7217663996316709E-4</v>
      </c>
      <c r="L50" s="80">
        <f t="shared" ca="1" si="12"/>
        <v>1.3851545133427291E-7</v>
      </c>
      <c r="M50" s="80">
        <f t="shared" ca="1" si="13"/>
        <v>450467.1054000429</v>
      </c>
      <c r="N50" s="80">
        <f t="shared" ca="1" si="14"/>
        <v>1001559.7539118029</v>
      </c>
      <c r="O50" s="80">
        <f t="shared" ca="1" si="15"/>
        <v>98568.38313030063</v>
      </c>
      <c r="P50" s="58">
        <f t="shared" ca="1" si="16"/>
        <v>3.7217663996316709E-4</v>
      </c>
      <c r="Q50" s="58"/>
      <c r="R50" s="58"/>
      <c r="S50" s="58"/>
    </row>
    <row r="51" spans="1:19">
      <c r="A51" s="87"/>
      <c r="B51" s="87"/>
      <c r="C51" s="58"/>
      <c r="D51" s="88">
        <f t="shared" si="4"/>
        <v>0</v>
      </c>
      <c r="E51" s="88">
        <f t="shared" si="5"/>
        <v>0</v>
      </c>
      <c r="F51" s="80">
        <f t="shared" si="6"/>
        <v>0</v>
      </c>
      <c r="G51" s="80">
        <f t="shared" si="7"/>
        <v>0</v>
      </c>
      <c r="H51" s="80">
        <f t="shared" si="8"/>
        <v>0</v>
      </c>
      <c r="I51" s="80">
        <f t="shared" si="9"/>
        <v>0</v>
      </c>
      <c r="J51" s="80">
        <f t="shared" si="10"/>
        <v>0</v>
      </c>
      <c r="K51" s="80">
        <f t="shared" ca="1" si="11"/>
        <v>-3.7217663996316709E-4</v>
      </c>
      <c r="L51" s="80">
        <f t="shared" ca="1" si="12"/>
        <v>1.3851545133427291E-7</v>
      </c>
      <c r="M51" s="80">
        <f t="shared" ca="1" si="13"/>
        <v>450467.1054000429</v>
      </c>
      <c r="N51" s="80">
        <f t="shared" ca="1" si="14"/>
        <v>1001559.7539118029</v>
      </c>
      <c r="O51" s="80">
        <f t="shared" ca="1" si="15"/>
        <v>98568.38313030063</v>
      </c>
      <c r="P51" s="58">
        <f t="shared" ca="1" si="16"/>
        <v>3.7217663996316709E-4</v>
      </c>
      <c r="Q51" s="58"/>
      <c r="R51" s="58"/>
      <c r="S51" s="58"/>
    </row>
    <row r="52" spans="1:19">
      <c r="A52" s="87"/>
      <c r="B52" s="87"/>
      <c r="C52" s="58"/>
      <c r="D52" s="88">
        <f t="shared" si="4"/>
        <v>0</v>
      </c>
      <c r="E52" s="88">
        <f t="shared" si="5"/>
        <v>0</v>
      </c>
      <c r="F52" s="80">
        <f t="shared" si="6"/>
        <v>0</v>
      </c>
      <c r="G52" s="80">
        <f t="shared" si="7"/>
        <v>0</v>
      </c>
      <c r="H52" s="80">
        <f t="shared" si="8"/>
        <v>0</v>
      </c>
      <c r="I52" s="80">
        <f t="shared" si="9"/>
        <v>0</v>
      </c>
      <c r="J52" s="80">
        <f t="shared" si="10"/>
        <v>0</v>
      </c>
      <c r="K52" s="80">
        <f t="shared" ca="1" si="11"/>
        <v>-3.7217663996316709E-4</v>
      </c>
      <c r="L52" s="80">
        <f t="shared" ca="1" si="12"/>
        <v>1.3851545133427291E-7</v>
      </c>
      <c r="M52" s="80">
        <f t="shared" ca="1" si="13"/>
        <v>450467.1054000429</v>
      </c>
      <c r="N52" s="80">
        <f t="shared" ca="1" si="14"/>
        <v>1001559.7539118029</v>
      </c>
      <c r="O52" s="80">
        <f t="shared" ca="1" si="15"/>
        <v>98568.38313030063</v>
      </c>
      <c r="P52" s="58">
        <f t="shared" ca="1" si="16"/>
        <v>3.7217663996316709E-4</v>
      </c>
      <c r="Q52" s="58"/>
      <c r="R52" s="58"/>
      <c r="S52" s="58"/>
    </row>
    <row r="53" spans="1:19">
      <c r="A53" s="87"/>
      <c r="B53" s="87"/>
      <c r="C53" s="58"/>
      <c r="D53" s="88">
        <f t="shared" si="4"/>
        <v>0</v>
      </c>
      <c r="E53" s="88">
        <f t="shared" si="5"/>
        <v>0</v>
      </c>
      <c r="F53" s="80">
        <f t="shared" si="6"/>
        <v>0</v>
      </c>
      <c r="G53" s="80">
        <f t="shared" si="7"/>
        <v>0</v>
      </c>
      <c r="H53" s="80">
        <f t="shared" si="8"/>
        <v>0</v>
      </c>
      <c r="I53" s="80">
        <f t="shared" si="9"/>
        <v>0</v>
      </c>
      <c r="J53" s="80">
        <f t="shared" si="10"/>
        <v>0</v>
      </c>
      <c r="K53" s="80">
        <f t="shared" ca="1" si="11"/>
        <v>-3.7217663996316709E-4</v>
      </c>
      <c r="L53" s="80">
        <f t="shared" ca="1" si="12"/>
        <v>1.3851545133427291E-7</v>
      </c>
      <c r="M53" s="80">
        <f t="shared" ca="1" si="13"/>
        <v>450467.1054000429</v>
      </c>
      <c r="N53" s="80">
        <f t="shared" ca="1" si="14"/>
        <v>1001559.7539118029</v>
      </c>
      <c r="O53" s="80">
        <f t="shared" ca="1" si="15"/>
        <v>98568.38313030063</v>
      </c>
      <c r="P53" s="58">
        <f t="shared" ca="1" si="16"/>
        <v>3.7217663996316709E-4</v>
      </c>
      <c r="Q53" s="58"/>
      <c r="R53" s="58"/>
      <c r="S53" s="58"/>
    </row>
    <row r="54" spans="1:19">
      <c r="A54" s="87"/>
      <c r="B54" s="87"/>
      <c r="C54" s="58"/>
      <c r="D54" s="88">
        <f t="shared" si="4"/>
        <v>0</v>
      </c>
      <c r="E54" s="88">
        <f t="shared" si="5"/>
        <v>0</v>
      </c>
      <c r="F54" s="80">
        <f t="shared" si="6"/>
        <v>0</v>
      </c>
      <c r="G54" s="80">
        <f t="shared" si="7"/>
        <v>0</v>
      </c>
      <c r="H54" s="80">
        <f t="shared" si="8"/>
        <v>0</v>
      </c>
      <c r="I54" s="80">
        <f t="shared" si="9"/>
        <v>0</v>
      </c>
      <c r="J54" s="80">
        <f t="shared" si="10"/>
        <v>0</v>
      </c>
      <c r="K54" s="80">
        <f t="shared" ca="1" si="11"/>
        <v>-3.7217663996316709E-4</v>
      </c>
      <c r="L54" s="80">
        <f t="shared" ca="1" si="12"/>
        <v>1.3851545133427291E-7</v>
      </c>
      <c r="M54" s="80">
        <f t="shared" ca="1" si="13"/>
        <v>450467.1054000429</v>
      </c>
      <c r="N54" s="80">
        <f t="shared" ca="1" si="14"/>
        <v>1001559.7539118029</v>
      </c>
      <c r="O54" s="80">
        <f t="shared" ca="1" si="15"/>
        <v>98568.38313030063</v>
      </c>
      <c r="P54" s="58">
        <f t="shared" ca="1" si="16"/>
        <v>3.7217663996316709E-4</v>
      </c>
      <c r="Q54" s="58"/>
      <c r="R54" s="58"/>
      <c r="S54" s="58"/>
    </row>
    <row r="55" spans="1:19">
      <c r="A55" s="87"/>
      <c r="B55" s="87"/>
      <c r="C55" s="58"/>
      <c r="D55" s="88">
        <f t="shared" si="4"/>
        <v>0</v>
      </c>
      <c r="E55" s="88">
        <f t="shared" si="5"/>
        <v>0</v>
      </c>
      <c r="F55" s="80">
        <f t="shared" si="6"/>
        <v>0</v>
      </c>
      <c r="G55" s="80">
        <f t="shared" si="7"/>
        <v>0</v>
      </c>
      <c r="H55" s="80">
        <f t="shared" si="8"/>
        <v>0</v>
      </c>
      <c r="I55" s="80">
        <f t="shared" si="9"/>
        <v>0</v>
      </c>
      <c r="J55" s="80">
        <f t="shared" si="10"/>
        <v>0</v>
      </c>
      <c r="K55" s="80">
        <f t="shared" ca="1" si="11"/>
        <v>-3.7217663996316709E-4</v>
      </c>
      <c r="L55" s="80">
        <f t="shared" ca="1" si="12"/>
        <v>1.3851545133427291E-7</v>
      </c>
      <c r="M55" s="80">
        <f t="shared" ca="1" si="13"/>
        <v>450467.1054000429</v>
      </c>
      <c r="N55" s="80">
        <f t="shared" ca="1" si="14"/>
        <v>1001559.7539118029</v>
      </c>
      <c r="O55" s="80">
        <f t="shared" ca="1" si="15"/>
        <v>98568.38313030063</v>
      </c>
      <c r="P55" s="58">
        <f t="shared" ca="1" si="16"/>
        <v>3.7217663996316709E-4</v>
      </c>
      <c r="Q55" s="58"/>
      <c r="R55" s="58"/>
      <c r="S55" s="58"/>
    </row>
    <row r="56" spans="1:19">
      <c r="A56" s="87"/>
      <c r="B56" s="87"/>
      <c r="C56" s="58"/>
      <c r="D56" s="88">
        <f t="shared" si="4"/>
        <v>0</v>
      </c>
      <c r="E56" s="88">
        <f t="shared" si="5"/>
        <v>0</v>
      </c>
      <c r="F56" s="80">
        <f t="shared" si="6"/>
        <v>0</v>
      </c>
      <c r="G56" s="80">
        <f t="shared" si="7"/>
        <v>0</v>
      </c>
      <c r="H56" s="80">
        <f t="shared" si="8"/>
        <v>0</v>
      </c>
      <c r="I56" s="80">
        <f t="shared" si="9"/>
        <v>0</v>
      </c>
      <c r="J56" s="80">
        <f t="shared" si="10"/>
        <v>0</v>
      </c>
      <c r="K56" s="80">
        <f t="shared" ca="1" si="11"/>
        <v>-3.7217663996316709E-4</v>
      </c>
      <c r="L56" s="80">
        <f t="shared" ca="1" si="12"/>
        <v>1.3851545133427291E-7</v>
      </c>
      <c r="M56" s="80">
        <f t="shared" ca="1" si="13"/>
        <v>450467.1054000429</v>
      </c>
      <c r="N56" s="80">
        <f t="shared" ca="1" si="14"/>
        <v>1001559.7539118029</v>
      </c>
      <c r="O56" s="80">
        <f t="shared" ca="1" si="15"/>
        <v>98568.38313030063</v>
      </c>
      <c r="P56" s="58">
        <f t="shared" ca="1" si="16"/>
        <v>3.7217663996316709E-4</v>
      </c>
      <c r="Q56" s="58"/>
      <c r="R56" s="58"/>
      <c r="S56" s="58"/>
    </row>
    <row r="57" spans="1:19">
      <c r="A57" s="87"/>
      <c r="B57" s="87"/>
      <c r="C57" s="58"/>
      <c r="D57" s="88">
        <f t="shared" si="4"/>
        <v>0</v>
      </c>
      <c r="E57" s="88">
        <f t="shared" si="5"/>
        <v>0</v>
      </c>
      <c r="F57" s="80">
        <f t="shared" si="6"/>
        <v>0</v>
      </c>
      <c r="G57" s="80">
        <f t="shared" si="7"/>
        <v>0</v>
      </c>
      <c r="H57" s="80">
        <f t="shared" si="8"/>
        <v>0</v>
      </c>
      <c r="I57" s="80">
        <f t="shared" si="9"/>
        <v>0</v>
      </c>
      <c r="J57" s="80">
        <f t="shared" si="10"/>
        <v>0</v>
      </c>
      <c r="K57" s="80">
        <f t="shared" ca="1" si="11"/>
        <v>-3.7217663996316709E-4</v>
      </c>
      <c r="L57" s="80">
        <f t="shared" ca="1" si="12"/>
        <v>1.3851545133427291E-7</v>
      </c>
      <c r="M57" s="80">
        <f t="shared" ca="1" si="13"/>
        <v>450467.1054000429</v>
      </c>
      <c r="N57" s="80">
        <f t="shared" ca="1" si="14"/>
        <v>1001559.7539118029</v>
      </c>
      <c r="O57" s="80">
        <f t="shared" ca="1" si="15"/>
        <v>98568.38313030063</v>
      </c>
      <c r="P57" s="58">
        <f t="shared" ca="1" si="16"/>
        <v>3.7217663996316709E-4</v>
      </c>
      <c r="Q57" s="58"/>
      <c r="R57" s="58"/>
      <c r="S57" s="58"/>
    </row>
    <row r="58" spans="1:19">
      <c r="A58" s="87"/>
      <c r="B58" s="87"/>
      <c r="C58" s="58"/>
      <c r="D58" s="88">
        <f t="shared" si="4"/>
        <v>0</v>
      </c>
      <c r="E58" s="88">
        <f t="shared" si="5"/>
        <v>0</v>
      </c>
      <c r="F58" s="80">
        <f t="shared" si="6"/>
        <v>0</v>
      </c>
      <c r="G58" s="80">
        <f t="shared" si="7"/>
        <v>0</v>
      </c>
      <c r="H58" s="80">
        <f t="shared" si="8"/>
        <v>0</v>
      </c>
      <c r="I58" s="80">
        <f t="shared" si="9"/>
        <v>0</v>
      </c>
      <c r="J58" s="80">
        <f t="shared" si="10"/>
        <v>0</v>
      </c>
      <c r="K58" s="80">
        <f t="shared" ca="1" si="11"/>
        <v>-3.7217663996316709E-4</v>
      </c>
      <c r="L58" s="80">
        <f t="shared" ca="1" si="12"/>
        <v>1.3851545133427291E-7</v>
      </c>
      <c r="M58" s="80">
        <f t="shared" ca="1" si="13"/>
        <v>450467.1054000429</v>
      </c>
      <c r="N58" s="80">
        <f t="shared" ca="1" si="14"/>
        <v>1001559.7539118029</v>
      </c>
      <c r="O58" s="80">
        <f t="shared" ca="1" si="15"/>
        <v>98568.38313030063</v>
      </c>
      <c r="P58" s="58">
        <f t="shared" ca="1" si="16"/>
        <v>3.7217663996316709E-4</v>
      </c>
      <c r="Q58" s="58"/>
      <c r="R58" s="58"/>
      <c r="S58" s="58"/>
    </row>
    <row r="59" spans="1:19">
      <c r="A59" s="87"/>
      <c r="B59" s="87"/>
      <c r="C59" s="58"/>
      <c r="D59" s="88">
        <f t="shared" si="4"/>
        <v>0</v>
      </c>
      <c r="E59" s="88">
        <f t="shared" si="5"/>
        <v>0</v>
      </c>
      <c r="F59" s="80">
        <f t="shared" si="6"/>
        <v>0</v>
      </c>
      <c r="G59" s="80">
        <f t="shared" si="7"/>
        <v>0</v>
      </c>
      <c r="H59" s="80">
        <f t="shared" si="8"/>
        <v>0</v>
      </c>
      <c r="I59" s="80">
        <f t="shared" si="9"/>
        <v>0</v>
      </c>
      <c r="J59" s="80">
        <f t="shared" si="10"/>
        <v>0</v>
      </c>
      <c r="K59" s="80">
        <f t="shared" ca="1" si="11"/>
        <v>-3.7217663996316709E-4</v>
      </c>
      <c r="L59" s="80">
        <f t="shared" ca="1" si="12"/>
        <v>1.3851545133427291E-7</v>
      </c>
      <c r="M59" s="80">
        <f t="shared" ca="1" si="13"/>
        <v>450467.1054000429</v>
      </c>
      <c r="N59" s="80">
        <f t="shared" ca="1" si="14"/>
        <v>1001559.7539118029</v>
      </c>
      <c r="O59" s="80">
        <f t="shared" ca="1" si="15"/>
        <v>98568.38313030063</v>
      </c>
      <c r="P59" s="58">
        <f t="shared" ca="1" si="16"/>
        <v>3.7217663996316709E-4</v>
      </c>
      <c r="Q59" s="58"/>
      <c r="R59" s="58"/>
      <c r="S59" s="58"/>
    </row>
    <row r="60" spans="1:19">
      <c r="A60" s="87"/>
      <c r="B60" s="87"/>
      <c r="C60" s="58"/>
      <c r="D60" s="88">
        <f t="shared" si="4"/>
        <v>0</v>
      </c>
      <c r="E60" s="88">
        <f t="shared" si="5"/>
        <v>0</v>
      </c>
      <c r="F60" s="80">
        <f t="shared" si="6"/>
        <v>0</v>
      </c>
      <c r="G60" s="80">
        <f t="shared" si="7"/>
        <v>0</v>
      </c>
      <c r="H60" s="80">
        <f t="shared" si="8"/>
        <v>0</v>
      </c>
      <c r="I60" s="80">
        <f t="shared" si="9"/>
        <v>0</v>
      </c>
      <c r="J60" s="80">
        <f t="shared" si="10"/>
        <v>0</v>
      </c>
      <c r="K60" s="80">
        <f t="shared" ca="1" si="11"/>
        <v>-3.7217663996316709E-4</v>
      </c>
      <c r="L60" s="80">
        <f t="shared" ca="1" si="12"/>
        <v>1.3851545133427291E-7</v>
      </c>
      <c r="M60" s="80">
        <f t="shared" ca="1" si="13"/>
        <v>450467.1054000429</v>
      </c>
      <c r="N60" s="80">
        <f t="shared" ca="1" si="14"/>
        <v>1001559.7539118029</v>
      </c>
      <c r="O60" s="80">
        <f t="shared" ca="1" si="15"/>
        <v>98568.38313030063</v>
      </c>
      <c r="P60" s="58">
        <f t="shared" ca="1" si="16"/>
        <v>3.7217663996316709E-4</v>
      </c>
      <c r="Q60" s="58"/>
      <c r="R60" s="58"/>
      <c r="S60" s="58"/>
    </row>
    <row r="61" spans="1:19">
      <c r="A61" s="87"/>
      <c r="B61" s="87"/>
      <c r="C61" s="58"/>
      <c r="D61" s="88">
        <f t="shared" si="4"/>
        <v>0</v>
      </c>
      <c r="E61" s="88">
        <f t="shared" si="5"/>
        <v>0</v>
      </c>
      <c r="F61" s="80">
        <f t="shared" si="6"/>
        <v>0</v>
      </c>
      <c r="G61" s="80">
        <f t="shared" si="7"/>
        <v>0</v>
      </c>
      <c r="H61" s="80">
        <f t="shared" si="8"/>
        <v>0</v>
      </c>
      <c r="I61" s="80">
        <f t="shared" si="9"/>
        <v>0</v>
      </c>
      <c r="J61" s="80">
        <f t="shared" si="10"/>
        <v>0</v>
      </c>
      <c r="K61" s="80">
        <f t="shared" ca="1" si="11"/>
        <v>-3.7217663996316709E-4</v>
      </c>
      <c r="L61" s="80">
        <f t="shared" ca="1" si="12"/>
        <v>1.3851545133427291E-7</v>
      </c>
      <c r="M61" s="80">
        <f t="shared" ca="1" si="13"/>
        <v>450467.1054000429</v>
      </c>
      <c r="N61" s="80">
        <f t="shared" ca="1" si="14"/>
        <v>1001559.7539118029</v>
      </c>
      <c r="O61" s="80">
        <f t="shared" ca="1" si="15"/>
        <v>98568.38313030063</v>
      </c>
      <c r="P61" s="58">
        <f t="shared" ca="1" si="16"/>
        <v>3.7217663996316709E-4</v>
      </c>
      <c r="Q61" s="58"/>
      <c r="R61" s="58"/>
      <c r="S61" s="58"/>
    </row>
    <row r="62" spans="1:19">
      <c r="A62" s="87"/>
      <c r="B62" s="87"/>
      <c r="C62" s="58"/>
      <c r="D62" s="88">
        <f t="shared" si="4"/>
        <v>0</v>
      </c>
      <c r="E62" s="88">
        <f t="shared" si="5"/>
        <v>0</v>
      </c>
      <c r="F62" s="80">
        <f t="shared" si="6"/>
        <v>0</v>
      </c>
      <c r="G62" s="80">
        <f t="shared" si="7"/>
        <v>0</v>
      </c>
      <c r="H62" s="80">
        <f t="shared" si="8"/>
        <v>0</v>
      </c>
      <c r="I62" s="80">
        <f t="shared" si="9"/>
        <v>0</v>
      </c>
      <c r="J62" s="80">
        <f t="shared" si="10"/>
        <v>0</v>
      </c>
      <c r="K62" s="80">
        <f t="shared" ca="1" si="11"/>
        <v>-3.7217663996316709E-4</v>
      </c>
      <c r="L62" s="80">
        <f t="shared" ca="1" si="12"/>
        <v>1.3851545133427291E-7</v>
      </c>
      <c r="M62" s="80">
        <f t="shared" ca="1" si="13"/>
        <v>450467.1054000429</v>
      </c>
      <c r="N62" s="80">
        <f t="shared" ca="1" si="14"/>
        <v>1001559.7539118029</v>
      </c>
      <c r="O62" s="80">
        <f t="shared" ca="1" si="15"/>
        <v>98568.38313030063</v>
      </c>
      <c r="P62" s="58">
        <f t="shared" ca="1" si="16"/>
        <v>3.7217663996316709E-4</v>
      </c>
      <c r="Q62" s="58"/>
      <c r="R62" s="58"/>
      <c r="S62" s="58"/>
    </row>
    <row r="63" spans="1:19">
      <c r="A63" s="87"/>
      <c r="B63" s="87"/>
      <c r="C63" s="58"/>
      <c r="D63" s="88">
        <f t="shared" si="4"/>
        <v>0</v>
      </c>
      <c r="E63" s="88">
        <f t="shared" si="5"/>
        <v>0</v>
      </c>
      <c r="F63" s="80">
        <f t="shared" si="6"/>
        <v>0</v>
      </c>
      <c r="G63" s="80">
        <f t="shared" si="7"/>
        <v>0</v>
      </c>
      <c r="H63" s="80">
        <f t="shared" si="8"/>
        <v>0</v>
      </c>
      <c r="I63" s="80">
        <f t="shared" si="9"/>
        <v>0</v>
      </c>
      <c r="J63" s="80">
        <f t="shared" si="10"/>
        <v>0</v>
      </c>
      <c r="K63" s="80">
        <f t="shared" ca="1" si="11"/>
        <v>-3.7217663996316709E-4</v>
      </c>
      <c r="L63" s="80">
        <f t="shared" ca="1" si="12"/>
        <v>1.3851545133427291E-7</v>
      </c>
      <c r="M63" s="80">
        <f t="shared" ca="1" si="13"/>
        <v>450467.1054000429</v>
      </c>
      <c r="N63" s="80">
        <f t="shared" ca="1" si="14"/>
        <v>1001559.7539118029</v>
      </c>
      <c r="O63" s="80">
        <f t="shared" ca="1" si="15"/>
        <v>98568.38313030063</v>
      </c>
      <c r="P63" s="58">
        <f t="shared" ca="1" si="16"/>
        <v>3.7217663996316709E-4</v>
      </c>
      <c r="Q63" s="58"/>
      <c r="R63" s="58"/>
      <c r="S63" s="58"/>
    </row>
    <row r="64" spans="1:19">
      <c r="A64" s="87"/>
      <c r="B64" s="87"/>
      <c r="C64" s="58"/>
      <c r="D64" s="88">
        <f t="shared" si="4"/>
        <v>0</v>
      </c>
      <c r="E64" s="88">
        <f t="shared" si="5"/>
        <v>0</v>
      </c>
      <c r="F64" s="80">
        <f t="shared" si="6"/>
        <v>0</v>
      </c>
      <c r="G64" s="80">
        <f t="shared" si="7"/>
        <v>0</v>
      </c>
      <c r="H64" s="80">
        <f t="shared" si="8"/>
        <v>0</v>
      </c>
      <c r="I64" s="80">
        <f t="shared" si="9"/>
        <v>0</v>
      </c>
      <c r="J64" s="80">
        <f t="shared" si="10"/>
        <v>0</v>
      </c>
      <c r="K64" s="80">
        <f t="shared" ca="1" si="11"/>
        <v>-3.7217663996316709E-4</v>
      </c>
      <c r="L64" s="80">
        <f t="shared" ca="1" si="12"/>
        <v>1.3851545133427291E-7</v>
      </c>
      <c r="M64" s="80">
        <f t="shared" ca="1" si="13"/>
        <v>450467.1054000429</v>
      </c>
      <c r="N64" s="80">
        <f t="shared" ca="1" si="14"/>
        <v>1001559.7539118029</v>
      </c>
      <c r="O64" s="80">
        <f t="shared" ca="1" si="15"/>
        <v>98568.38313030063</v>
      </c>
      <c r="P64" s="58">
        <f t="shared" ca="1" si="16"/>
        <v>3.7217663996316709E-4</v>
      </c>
      <c r="Q64" s="58"/>
      <c r="R64" s="58"/>
      <c r="S64" s="58"/>
    </row>
    <row r="65" spans="1:19">
      <c r="A65" s="87"/>
      <c r="B65" s="87"/>
      <c r="C65" s="58"/>
      <c r="D65" s="88">
        <f t="shared" si="4"/>
        <v>0</v>
      </c>
      <c r="E65" s="88">
        <f t="shared" si="5"/>
        <v>0</v>
      </c>
      <c r="F65" s="80">
        <f t="shared" si="6"/>
        <v>0</v>
      </c>
      <c r="G65" s="80">
        <f t="shared" si="7"/>
        <v>0</v>
      </c>
      <c r="H65" s="80">
        <f t="shared" si="8"/>
        <v>0</v>
      </c>
      <c r="I65" s="80">
        <f t="shared" si="9"/>
        <v>0</v>
      </c>
      <c r="J65" s="80">
        <f t="shared" si="10"/>
        <v>0</v>
      </c>
      <c r="K65" s="80">
        <f t="shared" ca="1" si="11"/>
        <v>-3.7217663996316709E-4</v>
      </c>
      <c r="L65" s="80">
        <f t="shared" ca="1" si="12"/>
        <v>1.3851545133427291E-7</v>
      </c>
      <c r="M65" s="80">
        <f t="shared" ca="1" si="13"/>
        <v>450467.1054000429</v>
      </c>
      <c r="N65" s="80">
        <f t="shared" ca="1" si="14"/>
        <v>1001559.7539118029</v>
      </c>
      <c r="O65" s="80">
        <f t="shared" ca="1" si="15"/>
        <v>98568.38313030063</v>
      </c>
      <c r="P65" s="58">
        <f t="shared" ca="1" si="16"/>
        <v>3.7217663996316709E-4</v>
      </c>
      <c r="Q65" s="58"/>
      <c r="R65" s="58"/>
      <c r="S65" s="58"/>
    </row>
    <row r="66" spans="1:19">
      <c r="A66" s="87"/>
      <c r="B66" s="87"/>
      <c r="C66" s="58"/>
      <c r="D66" s="88">
        <f t="shared" si="4"/>
        <v>0</v>
      </c>
      <c r="E66" s="88">
        <f t="shared" si="5"/>
        <v>0</v>
      </c>
      <c r="F66" s="80">
        <f t="shared" si="6"/>
        <v>0</v>
      </c>
      <c r="G66" s="80">
        <f t="shared" si="7"/>
        <v>0</v>
      </c>
      <c r="H66" s="80">
        <f t="shared" si="8"/>
        <v>0</v>
      </c>
      <c r="I66" s="80">
        <f t="shared" si="9"/>
        <v>0</v>
      </c>
      <c r="J66" s="80">
        <f t="shared" si="10"/>
        <v>0</v>
      </c>
      <c r="K66" s="80">
        <f t="shared" ca="1" si="11"/>
        <v>-3.7217663996316709E-4</v>
      </c>
      <c r="L66" s="80">
        <f t="shared" ca="1" si="12"/>
        <v>1.3851545133427291E-7</v>
      </c>
      <c r="M66" s="80">
        <f t="shared" ca="1" si="13"/>
        <v>450467.1054000429</v>
      </c>
      <c r="N66" s="80">
        <f t="shared" ca="1" si="14"/>
        <v>1001559.7539118029</v>
      </c>
      <c r="O66" s="80">
        <f t="shared" ca="1" si="15"/>
        <v>98568.38313030063</v>
      </c>
      <c r="P66" s="58">
        <f t="shared" ca="1" si="16"/>
        <v>3.7217663996316709E-4</v>
      </c>
      <c r="Q66" s="58"/>
      <c r="R66" s="58"/>
      <c r="S66" s="58"/>
    </row>
    <row r="67" spans="1:19">
      <c r="A67" s="87"/>
      <c r="B67" s="87"/>
      <c r="C67" s="58"/>
      <c r="D67" s="88">
        <f t="shared" si="4"/>
        <v>0</v>
      </c>
      <c r="E67" s="88">
        <f t="shared" si="5"/>
        <v>0</v>
      </c>
      <c r="F67" s="80">
        <f t="shared" si="6"/>
        <v>0</v>
      </c>
      <c r="G67" s="80">
        <f t="shared" si="7"/>
        <v>0</v>
      </c>
      <c r="H67" s="80">
        <f t="shared" si="8"/>
        <v>0</v>
      </c>
      <c r="I67" s="80">
        <f t="shared" si="9"/>
        <v>0</v>
      </c>
      <c r="J67" s="80">
        <f t="shared" si="10"/>
        <v>0</v>
      </c>
      <c r="K67" s="80">
        <f t="shared" ca="1" si="11"/>
        <v>-3.7217663996316709E-4</v>
      </c>
      <c r="L67" s="80">
        <f t="shared" ca="1" si="12"/>
        <v>1.3851545133427291E-7</v>
      </c>
      <c r="M67" s="80">
        <f t="shared" ca="1" si="13"/>
        <v>450467.1054000429</v>
      </c>
      <c r="N67" s="80">
        <f t="shared" ca="1" si="14"/>
        <v>1001559.7539118029</v>
      </c>
      <c r="O67" s="80">
        <f t="shared" ca="1" si="15"/>
        <v>98568.38313030063</v>
      </c>
      <c r="P67" s="58">
        <f t="shared" ca="1" si="16"/>
        <v>3.7217663996316709E-4</v>
      </c>
      <c r="Q67" s="58"/>
      <c r="R67" s="58"/>
      <c r="S67" s="58"/>
    </row>
    <row r="68" spans="1:19">
      <c r="A68" s="87"/>
      <c r="B68" s="87"/>
      <c r="C68" s="58"/>
      <c r="D68" s="88">
        <f t="shared" si="4"/>
        <v>0</v>
      </c>
      <c r="E68" s="88">
        <f t="shared" si="5"/>
        <v>0</v>
      </c>
      <c r="F68" s="80">
        <f t="shared" si="6"/>
        <v>0</v>
      </c>
      <c r="G68" s="80">
        <f t="shared" si="7"/>
        <v>0</v>
      </c>
      <c r="H68" s="80">
        <f t="shared" si="8"/>
        <v>0</v>
      </c>
      <c r="I68" s="80">
        <f t="shared" si="9"/>
        <v>0</v>
      </c>
      <c r="J68" s="80">
        <f t="shared" si="10"/>
        <v>0</v>
      </c>
      <c r="K68" s="80">
        <f t="shared" ca="1" si="11"/>
        <v>-3.7217663996316709E-4</v>
      </c>
      <c r="L68" s="80">
        <f t="shared" ca="1" si="12"/>
        <v>1.3851545133427291E-7</v>
      </c>
      <c r="M68" s="80">
        <f t="shared" ca="1" si="13"/>
        <v>450467.1054000429</v>
      </c>
      <c r="N68" s="80">
        <f t="shared" ca="1" si="14"/>
        <v>1001559.7539118029</v>
      </c>
      <c r="O68" s="80">
        <f t="shared" ca="1" si="15"/>
        <v>98568.38313030063</v>
      </c>
      <c r="P68" s="58">
        <f t="shared" ca="1" si="16"/>
        <v>3.7217663996316709E-4</v>
      </c>
      <c r="Q68" s="58"/>
      <c r="R68" s="58"/>
      <c r="S68" s="58"/>
    </row>
    <row r="69" spans="1:19">
      <c r="A69" s="87"/>
      <c r="B69" s="87"/>
      <c r="C69" s="58"/>
      <c r="D69" s="88">
        <f t="shared" si="4"/>
        <v>0</v>
      </c>
      <c r="E69" s="88">
        <f t="shared" si="5"/>
        <v>0</v>
      </c>
      <c r="F69" s="80">
        <f t="shared" si="6"/>
        <v>0</v>
      </c>
      <c r="G69" s="80">
        <f t="shared" si="7"/>
        <v>0</v>
      </c>
      <c r="H69" s="80">
        <f t="shared" si="8"/>
        <v>0</v>
      </c>
      <c r="I69" s="80">
        <f t="shared" si="9"/>
        <v>0</v>
      </c>
      <c r="J69" s="80">
        <f t="shared" si="10"/>
        <v>0</v>
      </c>
      <c r="K69" s="80">
        <f t="shared" ca="1" si="11"/>
        <v>-3.7217663996316709E-4</v>
      </c>
      <c r="L69" s="80">
        <f t="shared" ca="1" si="12"/>
        <v>1.3851545133427291E-7</v>
      </c>
      <c r="M69" s="80">
        <f t="shared" ca="1" si="13"/>
        <v>450467.1054000429</v>
      </c>
      <c r="N69" s="80">
        <f t="shared" ca="1" si="14"/>
        <v>1001559.7539118029</v>
      </c>
      <c r="O69" s="80">
        <f t="shared" ca="1" si="15"/>
        <v>98568.38313030063</v>
      </c>
      <c r="P69" s="58">
        <f t="shared" ca="1" si="16"/>
        <v>3.7217663996316709E-4</v>
      </c>
      <c r="Q69" s="58"/>
      <c r="R69" s="58"/>
      <c r="S69" s="58"/>
    </row>
    <row r="70" spans="1:19">
      <c r="A70" s="87"/>
      <c r="B70" s="87"/>
      <c r="C70" s="58"/>
      <c r="D70" s="88">
        <f t="shared" si="4"/>
        <v>0</v>
      </c>
      <c r="E70" s="88">
        <f t="shared" si="5"/>
        <v>0</v>
      </c>
      <c r="F70" s="80">
        <f t="shared" si="6"/>
        <v>0</v>
      </c>
      <c r="G70" s="80">
        <f t="shared" si="7"/>
        <v>0</v>
      </c>
      <c r="H70" s="80">
        <f t="shared" si="8"/>
        <v>0</v>
      </c>
      <c r="I70" s="80">
        <f t="shared" si="9"/>
        <v>0</v>
      </c>
      <c r="J70" s="80">
        <f t="shared" si="10"/>
        <v>0</v>
      </c>
      <c r="K70" s="80">
        <f t="shared" ca="1" si="11"/>
        <v>-3.7217663996316709E-4</v>
      </c>
      <c r="L70" s="80">
        <f t="shared" ca="1" si="12"/>
        <v>1.3851545133427291E-7</v>
      </c>
      <c r="M70" s="80">
        <f t="shared" ca="1" si="13"/>
        <v>450467.1054000429</v>
      </c>
      <c r="N70" s="80">
        <f t="shared" ca="1" si="14"/>
        <v>1001559.7539118029</v>
      </c>
      <c r="O70" s="80">
        <f t="shared" ca="1" si="15"/>
        <v>98568.38313030063</v>
      </c>
      <c r="P70" s="58">
        <f t="shared" ca="1" si="16"/>
        <v>3.7217663996316709E-4</v>
      </c>
      <c r="Q70" s="58"/>
      <c r="R70" s="58"/>
      <c r="S70" s="58"/>
    </row>
    <row r="71" spans="1:19">
      <c r="A71" s="87"/>
      <c r="B71" s="87"/>
      <c r="C71" s="58"/>
      <c r="D71" s="88">
        <f t="shared" si="4"/>
        <v>0</v>
      </c>
      <c r="E71" s="88">
        <f t="shared" si="5"/>
        <v>0</v>
      </c>
      <c r="F71" s="80">
        <f t="shared" si="6"/>
        <v>0</v>
      </c>
      <c r="G71" s="80">
        <f t="shared" si="7"/>
        <v>0</v>
      </c>
      <c r="H71" s="80">
        <f t="shared" si="8"/>
        <v>0</v>
      </c>
      <c r="I71" s="80">
        <f t="shared" si="9"/>
        <v>0</v>
      </c>
      <c r="J71" s="80">
        <f t="shared" si="10"/>
        <v>0</v>
      </c>
      <c r="K71" s="80">
        <f t="shared" ca="1" si="11"/>
        <v>-3.7217663996316709E-4</v>
      </c>
      <c r="L71" s="80">
        <f t="shared" ca="1" si="12"/>
        <v>1.3851545133427291E-7</v>
      </c>
      <c r="M71" s="80">
        <f t="shared" ca="1" si="13"/>
        <v>450467.1054000429</v>
      </c>
      <c r="N71" s="80">
        <f t="shared" ca="1" si="14"/>
        <v>1001559.7539118029</v>
      </c>
      <c r="O71" s="80">
        <f t="shared" ca="1" si="15"/>
        <v>98568.38313030063</v>
      </c>
      <c r="P71" s="58">
        <f t="shared" ca="1" si="16"/>
        <v>3.7217663996316709E-4</v>
      </c>
      <c r="Q71" s="58"/>
      <c r="R71" s="58"/>
      <c r="S71" s="58"/>
    </row>
    <row r="72" spans="1:19">
      <c r="A72" s="87"/>
      <c r="B72" s="87"/>
      <c r="C72" s="58"/>
      <c r="D72" s="88">
        <f t="shared" si="4"/>
        <v>0</v>
      </c>
      <c r="E72" s="88">
        <f t="shared" si="5"/>
        <v>0</v>
      </c>
      <c r="F72" s="80">
        <f t="shared" si="6"/>
        <v>0</v>
      </c>
      <c r="G72" s="80">
        <f t="shared" si="7"/>
        <v>0</v>
      </c>
      <c r="H72" s="80">
        <f t="shared" si="8"/>
        <v>0</v>
      </c>
      <c r="I72" s="80">
        <f t="shared" si="9"/>
        <v>0</v>
      </c>
      <c r="J72" s="80">
        <f t="shared" si="10"/>
        <v>0</v>
      </c>
      <c r="K72" s="80">
        <f t="shared" ca="1" si="11"/>
        <v>-3.7217663996316709E-4</v>
      </c>
      <c r="L72" s="80">
        <f t="shared" ca="1" si="12"/>
        <v>1.3851545133427291E-7</v>
      </c>
      <c r="M72" s="80">
        <f t="shared" ca="1" si="13"/>
        <v>450467.1054000429</v>
      </c>
      <c r="N72" s="80">
        <f t="shared" ca="1" si="14"/>
        <v>1001559.7539118029</v>
      </c>
      <c r="O72" s="80">
        <f t="shared" ca="1" si="15"/>
        <v>98568.38313030063</v>
      </c>
      <c r="P72" s="58">
        <f t="shared" ca="1" si="16"/>
        <v>3.7217663996316709E-4</v>
      </c>
      <c r="Q72" s="58"/>
      <c r="R72" s="58"/>
      <c r="S72" s="58"/>
    </row>
    <row r="73" spans="1:19">
      <c r="A73" s="87"/>
      <c r="B73" s="87"/>
      <c r="C73" s="58"/>
      <c r="D73" s="88">
        <f t="shared" si="4"/>
        <v>0</v>
      </c>
      <c r="E73" s="88">
        <f t="shared" si="5"/>
        <v>0</v>
      </c>
      <c r="F73" s="80">
        <f t="shared" si="6"/>
        <v>0</v>
      </c>
      <c r="G73" s="80">
        <f t="shared" si="7"/>
        <v>0</v>
      </c>
      <c r="H73" s="80">
        <f t="shared" si="8"/>
        <v>0</v>
      </c>
      <c r="I73" s="80">
        <f t="shared" si="9"/>
        <v>0</v>
      </c>
      <c r="J73" s="80">
        <f t="shared" si="10"/>
        <v>0</v>
      </c>
      <c r="K73" s="80">
        <f t="shared" ca="1" si="11"/>
        <v>-3.7217663996316709E-4</v>
      </c>
      <c r="L73" s="80">
        <f t="shared" ca="1" si="12"/>
        <v>1.3851545133427291E-7</v>
      </c>
      <c r="M73" s="80">
        <f t="shared" ca="1" si="13"/>
        <v>450467.1054000429</v>
      </c>
      <c r="N73" s="80">
        <f t="shared" ca="1" si="14"/>
        <v>1001559.7539118029</v>
      </c>
      <c r="O73" s="80">
        <f t="shared" ca="1" si="15"/>
        <v>98568.38313030063</v>
      </c>
      <c r="P73" s="58">
        <f t="shared" ca="1" si="16"/>
        <v>3.7217663996316709E-4</v>
      </c>
      <c r="Q73" s="58"/>
      <c r="R73" s="58"/>
      <c r="S73" s="58"/>
    </row>
    <row r="74" spans="1:19">
      <c r="A74" s="87"/>
      <c r="B74" s="87"/>
      <c r="C74" s="58"/>
      <c r="D74" s="88">
        <f t="shared" si="4"/>
        <v>0</v>
      </c>
      <c r="E74" s="88">
        <f t="shared" si="5"/>
        <v>0</v>
      </c>
      <c r="F74" s="80">
        <f t="shared" si="6"/>
        <v>0</v>
      </c>
      <c r="G74" s="80">
        <f t="shared" si="7"/>
        <v>0</v>
      </c>
      <c r="H74" s="80">
        <f t="shared" si="8"/>
        <v>0</v>
      </c>
      <c r="I74" s="80">
        <f t="shared" si="9"/>
        <v>0</v>
      </c>
      <c r="J74" s="80">
        <f t="shared" si="10"/>
        <v>0</v>
      </c>
      <c r="K74" s="80">
        <f t="shared" ca="1" si="11"/>
        <v>-3.7217663996316709E-4</v>
      </c>
      <c r="L74" s="80">
        <f t="shared" ca="1" si="12"/>
        <v>1.3851545133427291E-7</v>
      </c>
      <c r="M74" s="80">
        <f t="shared" ca="1" si="13"/>
        <v>450467.1054000429</v>
      </c>
      <c r="N74" s="80">
        <f t="shared" ca="1" si="14"/>
        <v>1001559.7539118029</v>
      </c>
      <c r="O74" s="80">
        <f t="shared" ca="1" si="15"/>
        <v>98568.38313030063</v>
      </c>
      <c r="P74" s="58">
        <f t="shared" ca="1" si="16"/>
        <v>3.7217663996316709E-4</v>
      </c>
      <c r="Q74" s="58"/>
      <c r="R74" s="58"/>
      <c r="S74" s="58"/>
    </row>
    <row r="75" spans="1:19">
      <c r="A75" s="87"/>
      <c r="B75" s="87"/>
      <c r="C75" s="58"/>
      <c r="D75" s="88">
        <f t="shared" si="4"/>
        <v>0</v>
      </c>
      <c r="E75" s="88">
        <f t="shared" si="5"/>
        <v>0</v>
      </c>
      <c r="F75" s="80">
        <f t="shared" si="6"/>
        <v>0</v>
      </c>
      <c r="G75" s="80">
        <f t="shared" si="7"/>
        <v>0</v>
      </c>
      <c r="H75" s="80">
        <f t="shared" si="8"/>
        <v>0</v>
      </c>
      <c r="I75" s="80">
        <f t="shared" si="9"/>
        <v>0</v>
      </c>
      <c r="J75" s="80">
        <f t="shared" si="10"/>
        <v>0</v>
      </c>
      <c r="K75" s="80">
        <f t="shared" ca="1" si="11"/>
        <v>-3.7217663996316709E-4</v>
      </c>
      <c r="L75" s="80">
        <f t="shared" ca="1" si="12"/>
        <v>1.3851545133427291E-7</v>
      </c>
      <c r="M75" s="80">
        <f t="shared" ca="1" si="13"/>
        <v>450467.1054000429</v>
      </c>
      <c r="N75" s="80">
        <f t="shared" ca="1" si="14"/>
        <v>1001559.7539118029</v>
      </c>
      <c r="O75" s="80">
        <f t="shared" ca="1" si="15"/>
        <v>98568.38313030063</v>
      </c>
      <c r="P75" s="58">
        <f t="shared" ca="1" si="16"/>
        <v>3.7217663996316709E-4</v>
      </c>
      <c r="Q75" s="58"/>
      <c r="R75" s="58"/>
      <c r="S75" s="58"/>
    </row>
    <row r="76" spans="1:19">
      <c r="A76" s="87"/>
      <c r="B76" s="87"/>
      <c r="C76" s="58"/>
      <c r="D76" s="88">
        <f t="shared" si="4"/>
        <v>0</v>
      </c>
      <c r="E76" s="88">
        <f t="shared" si="5"/>
        <v>0</v>
      </c>
      <c r="F76" s="80">
        <f t="shared" si="6"/>
        <v>0</v>
      </c>
      <c r="G76" s="80">
        <f t="shared" si="7"/>
        <v>0</v>
      </c>
      <c r="H76" s="80">
        <f t="shared" si="8"/>
        <v>0</v>
      </c>
      <c r="I76" s="80">
        <f t="shared" si="9"/>
        <v>0</v>
      </c>
      <c r="J76" s="80">
        <f t="shared" si="10"/>
        <v>0</v>
      </c>
      <c r="K76" s="80">
        <f t="shared" ca="1" si="11"/>
        <v>-3.7217663996316709E-4</v>
      </c>
      <c r="L76" s="80">
        <f t="shared" ca="1" si="12"/>
        <v>1.3851545133427291E-7</v>
      </c>
      <c r="M76" s="80">
        <f t="shared" ca="1" si="13"/>
        <v>450467.1054000429</v>
      </c>
      <c r="N76" s="80">
        <f t="shared" ca="1" si="14"/>
        <v>1001559.7539118029</v>
      </c>
      <c r="O76" s="80">
        <f t="shared" ca="1" si="15"/>
        <v>98568.38313030063</v>
      </c>
      <c r="P76" s="58">
        <f t="shared" ca="1" si="16"/>
        <v>3.7217663996316709E-4</v>
      </c>
      <c r="Q76" s="58"/>
      <c r="R76" s="58"/>
      <c r="S76" s="58"/>
    </row>
    <row r="77" spans="1:19">
      <c r="A77" s="87"/>
      <c r="B77" s="87"/>
      <c r="C77" s="58"/>
      <c r="D77" s="88">
        <f t="shared" si="4"/>
        <v>0</v>
      </c>
      <c r="E77" s="88">
        <f t="shared" si="5"/>
        <v>0</v>
      </c>
      <c r="F77" s="80">
        <f t="shared" si="6"/>
        <v>0</v>
      </c>
      <c r="G77" s="80">
        <f t="shared" si="7"/>
        <v>0</v>
      </c>
      <c r="H77" s="80">
        <f t="shared" si="8"/>
        <v>0</v>
      </c>
      <c r="I77" s="80">
        <f t="shared" si="9"/>
        <v>0</v>
      </c>
      <c r="J77" s="80">
        <f t="shared" si="10"/>
        <v>0</v>
      </c>
      <c r="K77" s="80">
        <f t="shared" ca="1" si="11"/>
        <v>-3.7217663996316709E-4</v>
      </c>
      <c r="L77" s="80">
        <f t="shared" ca="1" si="12"/>
        <v>1.3851545133427291E-7</v>
      </c>
      <c r="M77" s="80">
        <f t="shared" ca="1" si="13"/>
        <v>450467.1054000429</v>
      </c>
      <c r="N77" s="80">
        <f t="shared" ca="1" si="14"/>
        <v>1001559.7539118029</v>
      </c>
      <c r="O77" s="80">
        <f t="shared" ca="1" si="15"/>
        <v>98568.38313030063</v>
      </c>
      <c r="P77" s="58">
        <f t="shared" ca="1" si="16"/>
        <v>3.7217663996316709E-4</v>
      </c>
      <c r="Q77" s="58"/>
      <c r="R77" s="58"/>
      <c r="S77" s="58"/>
    </row>
    <row r="78" spans="1:19">
      <c r="A78" s="87"/>
      <c r="B78" s="87"/>
      <c r="C78" s="58"/>
      <c r="D78" s="88">
        <f t="shared" si="4"/>
        <v>0</v>
      </c>
      <c r="E78" s="88">
        <f t="shared" si="5"/>
        <v>0</v>
      </c>
      <c r="F78" s="80">
        <f t="shared" si="6"/>
        <v>0</v>
      </c>
      <c r="G78" s="80">
        <f t="shared" si="7"/>
        <v>0</v>
      </c>
      <c r="H78" s="80">
        <f t="shared" si="8"/>
        <v>0</v>
      </c>
      <c r="I78" s="80">
        <f t="shared" si="9"/>
        <v>0</v>
      </c>
      <c r="J78" s="80">
        <f t="shared" si="10"/>
        <v>0</v>
      </c>
      <c r="K78" s="80">
        <f t="shared" ca="1" si="11"/>
        <v>-3.7217663996316709E-4</v>
      </c>
      <c r="L78" s="80">
        <f t="shared" ca="1" si="12"/>
        <v>1.3851545133427291E-7</v>
      </c>
      <c r="M78" s="80">
        <f t="shared" ca="1" si="13"/>
        <v>450467.1054000429</v>
      </c>
      <c r="N78" s="80">
        <f t="shared" ca="1" si="14"/>
        <v>1001559.7539118029</v>
      </c>
      <c r="O78" s="80">
        <f t="shared" ca="1" si="15"/>
        <v>98568.38313030063</v>
      </c>
      <c r="P78" s="58">
        <f t="shared" ca="1" si="16"/>
        <v>3.7217663996316709E-4</v>
      </c>
      <c r="Q78" s="58"/>
      <c r="R78" s="58"/>
      <c r="S78" s="58"/>
    </row>
    <row r="79" spans="1:19">
      <c r="A79" s="87"/>
      <c r="B79" s="87"/>
      <c r="C79" s="58"/>
      <c r="D79" s="88">
        <f t="shared" si="4"/>
        <v>0</v>
      </c>
      <c r="E79" s="88">
        <f t="shared" si="5"/>
        <v>0</v>
      </c>
      <c r="F79" s="80">
        <f t="shared" si="6"/>
        <v>0</v>
      </c>
      <c r="G79" s="80">
        <f t="shared" si="7"/>
        <v>0</v>
      </c>
      <c r="H79" s="80">
        <f t="shared" si="8"/>
        <v>0</v>
      </c>
      <c r="I79" s="80">
        <f t="shared" si="9"/>
        <v>0</v>
      </c>
      <c r="J79" s="80">
        <f t="shared" si="10"/>
        <v>0</v>
      </c>
      <c r="K79" s="80">
        <f t="shared" ca="1" si="11"/>
        <v>-3.7217663996316709E-4</v>
      </c>
      <c r="L79" s="80">
        <f t="shared" ca="1" si="12"/>
        <v>1.3851545133427291E-7</v>
      </c>
      <c r="M79" s="80">
        <f t="shared" ca="1" si="13"/>
        <v>450467.1054000429</v>
      </c>
      <c r="N79" s="80">
        <f t="shared" ca="1" si="14"/>
        <v>1001559.7539118029</v>
      </c>
      <c r="O79" s="80">
        <f t="shared" ca="1" si="15"/>
        <v>98568.38313030063</v>
      </c>
      <c r="P79" s="58">
        <f t="shared" ca="1" si="16"/>
        <v>3.7217663996316709E-4</v>
      </c>
      <c r="Q79" s="58"/>
      <c r="R79" s="58"/>
      <c r="S79" s="58"/>
    </row>
    <row r="80" spans="1:19">
      <c r="A80" s="87"/>
      <c r="B80" s="87"/>
      <c r="C80" s="58"/>
      <c r="D80" s="88">
        <f t="shared" si="4"/>
        <v>0</v>
      </c>
      <c r="E80" s="88">
        <f t="shared" si="5"/>
        <v>0</v>
      </c>
      <c r="F80" s="80">
        <f t="shared" si="6"/>
        <v>0</v>
      </c>
      <c r="G80" s="80">
        <f t="shared" si="7"/>
        <v>0</v>
      </c>
      <c r="H80" s="80">
        <f t="shared" si="8"/>
        <v>0</v>
      </c>
      <c r="I80" s="80">
        <f t="shared" si="9"/>
        <v>0</v>
      </c>
      <c r="J80" s="80">
        <f t="shared" si="10"/>
        <v>0</v>
      </c>
      <c r="K80" s="80">
        <f t="shared" ca="1" si="11"/>
        <v>-3.7217663996316709E-4</v>
      </c>
      <c r="L80" s="80">
        <f t="shared" ca="1" si="12"/>
        <v>1.3851545133427291E-7</v>
      </c>
      <c r="M80" s="80">
        <f t="shared" ca="1" si="13"/>
        <v>450467.1054000429</v>
      </c>
      <c r="N80" s="80">
        <f t="shared" ca="1" si="14"/>
        <v>1001559.7539118029</v>
      </c>
      <c r="O80" s="80">
        <f t="shared" ca="1" si="15"/>
        <v>98568.38313030063</v>
      </c>
      <c r="P80" s="58">
        <f t="shared" ca="1" si="16"/>
        <v>3.7217663996316709E-4</v>
      </c>
      <c r="Q80" s="58"/>
      <c r="R80" s="58"/>
      <c r="S80" s="58"/>
    </row>
    <row r="81" spans="1:19">
      <c r="A81" s="87"/>
      <c r="B81" s="87"/>
      <c r="C81" s="58"/>
      <c r="D81" s="88">
        <f t="shared" si="4"/>
        <v>0</v>
      </c>
      <c r="E81" s="88">
        <f t="shared" si="5"/>
        <v>0</v>
      </c>
      <c r="F81" s="80">
        <f t="shared" si="6"/>
        <v>0</v>
      </c>
      <c r="G81" s="80">
        <f t="shared" si="7"/>
        <v>0</v>
      </c>
      <c r="H81" s="80">
        <f t="shared" si="8"/>
        <v>0</v>
      </c>
      <c r="I81" s="80">
        <f t="shared" si="9"/>
        <v>0</v>
      </c>
      <c r="J81" s="80">
        <f t="shared" si="10"/>
        <v>0</v>
      </c>
      <c r="K81" s="80">
        <f t="shared" ca="1" si="11"/>
        <v>-3.7217663996316709E-4</v>
      </c>
      <c r="L81" s="80">
        <f t="shared" ca="1" si="12"/>
        <v>1.3851545133427291E-7</v>
      </c>
      <c r="M81" s="80">
        <f t="shared" ca="1" si="13"/>
        <v>450467.1054000429</v>
      </c>
      <c r="N81" s="80">
        <f t="shared" ca="1" si="14"/>
        <v>1001559.7539118029</v>
      </c>
      <c r="O81" s="80">
        <f t="shared" ca="1" si="15"/>
        <v>98568.38313030063</v>
      </c>
      <c r="P81" s="58">
        <f t="shared" ca="1" si="16"/>
        <v>3.7217663996316709E-4</v>
      </c>
      <c r="Q81" s="58"/>
      <c r="R81" s="58"/>
      <c r="S81" s="58"/>
    </row>
    <row r="82" spans="1:19">
      <c r="A82" s="87"/>
      <c r="B82" s="87"/>
      <c r="C82" s="58"/>
      <c r="D82" s="88">
        <f t="shared" si="4"/>
        <v>0</v>
      </c>
      <c r="E82" s="88">
        <f t="shared" si="5"/>
        <v>0</v>
      </c>
      <c r="F82" s="80">
        <f t="shared" si="6"/>
        <v>0</v>
      </c>
      <c r="G82" s="80">
        <f t="shared" si="7"/>
        <v>0</v>
      </c>
      <c r="H82" s="80">
        <f t="shared" si="8"/>
        <v>0</v>
      </c>
      <c r="I82" s="80">
        <f t="shared" si="9"/>
        <v>0</v>
      </c>
      <c r="J82" s="80">
        <f t="shared" si="10"/>
        <v>0</v>
      </c>
      <c r="K82" s="80">
        <f t="shared" ca="1" si="11"/>
        <v>-3.7217663996316709E-4</v>
      </c>
      <c r="L82" s="80">
        <f t="shared" ca="1" si="12"/>
        <v>1.3851545133427291E-7</v>
      </c>
      <c r="M82" s="80">
        <f t="shared" ca="1" si="13"/>
        <v>450467.1054000429</v>
      </c>
      <c r="N82" s="80">
        <f t="shared" ca="1" si="14"/>
        <v>1001559.7539118029</v>
      </c>
      <c r="O82" s="80">
        <f t="shared" ca="1" si="15"/>
        <v>98568.38313030063</v>
      </c>
      <c r="P82" s="58">
        <f t="shared" ca="1" si="16"/>
        <v>3.7217663996316709E-4</v>
      </c>
      <c r="Q82" s="58"/>
      <c r="R82" s="58"/>
      <c r="S82" s="58"/>
    </row>
    <row r="83" spans="1:19">
      <c r="A83" s="87"/>
      <c r="B83" s="87"/>
      <c r="C83" s="58"/>
      <c r="D83" s="88">
        <f t="shared" si="4"/>
        <v>0</v>
      </c>
      <c r="E83" s="88">
        <f t="shared" si="5"/>
        <v>0</v>
      </c>
      <c r="F83" s="80">
        <f t="shared" si="6"/>
        <v>0</v>
      </c>
      <c r="G83" s="80">
        <f t="shared" si="7"/>
        <v>0</v>
      </c>
      <c r="H83" s="80">
        <f t="shared" si="8"/>
        <v>0</v>
      </c>
      <c r="I83" s="80">
        <f t="shared" si="9"/>
        <v>0</v>
      </c>
      <c r="J83" s="80">
        <f t="shared" si="10"/>
        <v>0</v>
      </c>
      <c r="K83" s="80">
        <f t="shared" ca="1" si="11"/>
        <v>-3.7217663996316709E-4</v>
      </c>
      <c r="L83" s="80">
        <f t="shared" ca="1" si="12"/>
        <v>1.3851545133427291E-7</v>
      </c>
      <c r="M83" s="80">
        <f t="shared" ca="1" si="13"/>
        <v>450467.1054000429</v>
      </c>
      <c r="N83" s="80">
        <f t="shared" ca="1" si="14"/>
        <v>1001559.7539118029</v>
      </c>
      <c r="O83" s="80">
        <f t="shared" ca="1" si="15"/>
        <v>98568.38313030063</v>
      </c>
      <c r="P83" s="58">
        <f t="shared" ca="1" si="16"/>
        <v>3.7217663996316709E-4</v>
      </c>
      <c r="Q83" s="58"/>
      <c r="R83" s="58"/>
      <c r="S83" s="58"/>
    </row>
    <row r="84" spans="1:19">
      <c r="A84" s="87"/>
      <c r="B84" s="87"/>
      <c r="C84" s="58"/>
      <c r="D84" s="88">
        <f t="shared" ref="D84:D147" si="17">A84/A$18</f>
        <v>0</v>
      </c>
      <c r="E84" s="88">
        <f t="shared" ref="E84:E147" si="18">B84/B$18</f>
        <v>0</v>
      </c>
      <c r="F84" s="80">
        <f t="shared" ref="F84:F147" si="19">D84*D84</f>
        <v>0</v>
      </c>
      <c r="G84" s="80">
        <f t="shared" ref="G84:G147" si="20">D84*F84</f>
        <v>0</v>
      </c>
      <c r="H84" s="80">
        <f t="shared" ref="H84:H147" si="21">F84*F84</f>
        <v>0</v>
      </c>
      <c r="I84" s="80">
        <f t="shared" ref="I84:I147" si="22">E84*D84</f>
        <v>0</v>
      </c>
      <c r="J84" s="80">
        <f t="shared" ref="J84:J147" si="23">I84*D84</f>
        <v>0</v>
      </c>
      <c r="K84" s="80">
        <f t="shared" ref="K84:K147" ca="1" si="24">+E$4+E$5*D84+E$6*D84^2</f>
        <v>-3.7217663996316709E-4</v>
      </c>
      <c r="L84" s="80">
        <f t="shared" ref="L84:L147" ca="1" si="25">+(K84-E84)^2</f>
        <v>1.3851545133427291E-7</v>
      </c>
      <c r="M84" s="80">
        <f t="shared" ref="M84:M147" ca="1" si="26">(M$1-M$2*D84+M$3*F84)^2</f>
        <v>450467.1054000429</v>
      </c>
      <c r="N84" s="80">
        <f t="shared" ref="N84:N147" ca="1" si="27">(-M$2+M$4*D84-M$5*F84)^2</f>
        <v>1001559.7539118029</v>
      </c>
      <c r="O84" s="80">
        <f t="shared" ref="O84:O147" ca="1" si="28">+(M$3-D84*M$5+F84*M$6)^2</f>
        <v>98568.38313030063</v>
      </c>
      <c r="P84" s="58">
        <f t="shared" ref="P84:P147" ca="1" si="29">+E84-K84</f>
        <v>3.7217663996316709E-4</v>
      </c>
      <c r="Q84" s="58"/>
      <c r="R84" s="58"/>
      <c r="S84" s="58"/>
    </row>
    <row r="85" spans="1:19">
      <c r="A85" s="87"/>
      <c r="B85" s="87"/>
      <c r="C85" s="58"/>
      <c r="D85" s="88">
        <f t="shared" si="17"/>
        <v>0</v>
      </c>
      <c r="E85" s="88">
        <f t="shared" si="18"/>
        <v>0</v>
      </c>
      <c r="F85" s="80">
        <f t="shared" si="19"/>
        <v>0</v>
      </c>
      <c r="G85" s="80">
        <f t="shared" si="20"/>
        <v>0</v>
      </c>
      <c r="H85" s="80">
        <f t="shared" si="21"/>
        <v>0</v>
      </c>
      <c r="I85" s="80">
        <f t="shared" si="22"/>
        <v>0</v>
      </c>
      <c r="J85" s="80">
        <f t="shared" si="23"/>
        <v>0</v>
      </c>
      <c r="K85" s="80">
        <f t="shared" ca="1" si="24"/>
        <v>-3.7217663996316709E-4</v>
      </c>
      <c r="L85" s="80">
        <f t="shared" ca="1" si="25"/>
        <v>1.3851545133427291E-7</v>
      </c>
      <c r="M85" s="80">
        <f t="shared" ca="1" si="26"/>
        <v>450467.1054000429</v>
      </c>
      <c r="N85" s="80">
        <f t="shared" ca="1" si="27"/>
        <v>1001559.7539118029</v>
      </c>
      <c r="O85" s="80">
        <f t="shared" ca="1" si="28"/>
        <v>98568.38313030063</v>
      </c>
      <c r="P85" s="58">
        <f t="shared" ca="1" si="29"/>
        <v>3.7217663996316709E-4</v>
      </c>
      <c r="Q85" s="58"/>
      <c r="R85" s="58"/>
      <c r="S85" s="58"/>
    </row>
    <row r="86" spans="1:19">
      <c r="A86" s="87"/>
      <c r="B86" s="87"/>
      <c r="C86" s="58"/>
      <c r="D86" s="88">
        <f t="shared" si="17"/>
        <v>0</v>
      </c>
      <c r="E86" s="88">
        <f t="shared" si="18"/>
        <v>0</v>
      </c>
      <c r="F86" s="80">
        <f t="shared" si="19"/>
        <v>0</v>
      </c>
      <c r="G86" s="80">
        <f t="shared" si="20"/>
        <v>0</v>
      </c>
      <c r="H86" s="80">
        <f t="shared" si="21"/>
        <v>0</v>
      </c>
      <c r="I86" s="80">
        <f t="shared" si="22"/>
        <v>0</v>
      </c>
      <c r="J86" s="80">
        <f t="shared" si="23"/>
        <v>0</v>
      </c>
      <c r="K86" s="80">
        <f t="shared" ca="1" si="24"/>
        <v>-3.7217663996316709E-4</v>
      </c>
      <c r="L86" s="80">
        <f t="shared" ca="1" si="25"/>
        <v>1.3851545133427291E-7</v>
      </c>
      <c r="M86" s="80">
        <f t="shared" ca="1" si="26"/>
        <v>450467.1054000429</v>
      </c>
      <c r="N86" s="80">
        <f t="shared" ca="1" si="27"/>
        <v>1001559.7539118029</v>
      </c>
      <c r="O86" s="80">
        <f t="shared" ca="1" si="28"/>
        <v>98568.38313030063</v>
      </c>
      <c r="P86" s="58">
        <f t="shared" ca="1" si="29"/>
        <v>3.7217663996316709E-4</v>
      </c>
      <c r="Q86" s="58"/>
      <c r="R86" s="58"/>
      <c r="S86" s="58"/>
    </row>
    <row r="87" spans="1:19">
      <c r="A87" s="87"/>
      <c r="B87" s="87"/>
      <c r="C87" s="58"/>
      <c r="D87" s="88">
        <f t="shared" si="17"/>
        <v>0</v>
      </c>
      <c r="E87" s="88">
        <f t="shared" si="18"/>
        <v>0</v>
      </c>
      <c r="F87" s="80">
        <f t="shared" si="19"/>
        <v>0</v>
      </c>
      <c r="G87" s="80">
        <f t="shared" si="20"/>
        <v>0</v>
      </c>
      <c r="H87" s="80">
        <f t="shared" si="21"/>
        <v>0</v>
      </c>
      <c r="I87" s="80">
        <f t="shared" si="22"/>
        <v>0</v>
      </c>
      <c r="J87" s="80">
        <f t="shared" si="23"/>
        <v>0</v>
      </c>
      <c r="K87" s="80">
        <f t="shared" ca="1" si="24"/>
        <v>-3.7217663996316709E-4</v>
      </c>
      <c r="L87" s="80">
        <f t="shared" ca="1" si="25"/>
        <v>1.3851545133427291E-7</v>
      </c>
      <c r="M87" s="80">
        <f t="shared" ca="1" si="26"/>
        <v>450467.1054000429</v>
      </c>
      <c r="N87" s="80">
        <f t="shared" ca="1" si="27"/>
        <v>1001559.7539118029</v>
      </c>
      <c r="O87" s="80">
        <f t="shared" ca="1" si="28"/>
        <v>98568.38313030063</v>
      </c>
      <c r="P87" s="58">
        <f t="shared" ca="1" si="29"/>
        <v>3.7217663996316709E-4</v>
      </c>
      <c r="Q87" s="58"/>
      <c r="R87" s="58"/>
      <c r="S87" s="58"/>
    </row>
    <row r="88" spans="1:19">
      <c r="A88" s="87"/>
      <c r="B88" s="87"/>
      <c r="C88" s="58"/>
      <c r="D88" s="88">
        <f t="shared" si="17"/>
        <v>0</v>
      </c>
      <c r="E88" s="88">
        <f t="shared" si="18"/>
        <v>0</v>
      </c>
      <c r="F88" s="80">
        <f t="shared" si="19"/>
        <v>0</v>
      </c>
      <c r="G88" s="80">
        <f t="shared" si="20"/>
        <v>0</v>
      </c>
      <c r="H88" s="80">
        <f t="shared" si="21"/>
        <v>0</v>
      </c>
      <c r="I88" s="80">
        <f t="shared" si="22"/>
        <v>0</v>
      </c>
      <c r="J88" s="80">
        <f t="shared" si="23"/>
        <v>0</v>
      </c>
      <c r="K88" s="80">
        <f t="shared" ca="1" si="24"/>
        <v>-3.7217663996316709E-4</v>
      </c>
      <c r="L88" s="80">
        <f t="shared" ca="1" si="25"/>
        <v>1.3851545133427291E-7</v>
      </c>
      <c r="M88" s="80">
        <f t="shared" ca="1" si="26"/>
        <v>450467.1054000429</v>
      </c>
      <c r="N88" s="80">
        <f t="shared" ca="1" si="27"/>
        <v>1001559.7539118029</v>
      </c>
      <c r="O88" s="80">
        <f t="shared" ca="1" si="28"/>
        <v>98568.38313030063</v>
      </c>
      <c r="P88" s="58">
        <f t="shared" ca="1" si="29"/>
        <v>3.7217663996316709E-4</v>
      </c>
      <c r="Q88" s="58"/>
      <c r="R88" s="58"/>
      <c r="S88" s="58"/>
    </row>
    <row r="89" spans="1:19">
      <c r="A89" s="87"/>
      <c r="B89" s="87"/>
      <c r="C89" s="58"/>
      <c r="D89" s="88">
        <f t="shared" si="17"/>
        <v>0</v>
      </c>
      <c r="E89" s="88">
        <f t="shared" si="18"/>
        <v>0</v>
      </c>
      <c r="F89" s="80">
        <f t="shared" si="19"/>
        <v>0</v>
      </c>
      <c r="G89" s="80">
        <f t="shared" si="20"/>
        <v>0</v>
      </c>
      <c r="H89" s="80">
        <f t="shared" si="21"/>
        <v>0</v>
      </c>
      <c r="I89" s="80">
        <f t="shared" si="22"/>
        <v>0</v>
      </c>
      <c r="J89" s="80">
        <f t="shared" si="23"/>
        <v>0</v>
      </c>
      <c r="K89" s="80">
        <f t="shared" ca="1" si="24"/>
        <v>-3.7217663996316709E-4</v>
      </c>
      <c r="L89" s="80">
        <f t="shared" ca="1" si="25"/>
        <v>1.3851545133427291E-7</v>
      </c>
      <c r="M89" s="80">
        <f t="shared" ca="1" si="26"/>
        <v>450467.1054000429</v>
      </c>
      <c r="N89" s="80">
        <f t="shared" ca="1" si="27"/>
        <v>1001559.7539118029</v>
      </c>
      <c r="O89" s="80">
        <f t="shared" ca="1" si="28"/>
        <v>98568.38313030063</v>
      </c>
      <c r="P89" s="58">
        <f t="shared" ca="1" si="29"/>
        <v>3.7217663996316709E-4</v>
      </c>
      <c r="Q89" s="58"/>
      <c r="R89" s="58"/>
      <c r="S89" s="58"/>
    </row>
    <row r="90" spans="1:19">
      <c r="A90" s="87"/>
      <c r="B90" s="87"/>
      <c r="C90" s="58"/>
      <c r="D90" s="88">
        <f t="shared" si="17"/>
        <v>0</v>
      </c>
      <c r="E90" s="88">
        <f t="shared" si="18"/>
        <v>0</v>
      </c>
      <c r="F90" s="80">
        <f t="shared" si="19"/>
        <v>0</v>
      </c>
      <c r="G90" s="80">
        <f t="shared" si="20"/>
        <v>0</v>
      </c>
      <c r="H90" s="80">
        <f t="shared" si="21"/>
        <v>0</v>
      </c>
      <c r="I90" s="80">
        <f t="shared" si="22"/>
        <v>0</v>
      </c>
      <c r="J90" s="80">
        <f t="shared" si="23"/>
        <v>0</v>
      </c>
      <c r="K90" s="80">
        <f t="shared" ca="1" si="24"/>
        <v>-3.7217663996316709E-4</v>
      </c>
      <c r="L90" s="80">
        <f t="shared" ca="1" si="25"/>
        <v>1.3851545133427291E-7</v>
      </c>
      <c r="M90" s="80">
        <f t="shared" ca="1" si="26"/>
        <v>450467.1054000429</v>
      </c>
      <c r="N90" s="80">
        <f t="shared" ca="1" si="27"/>
        <v>1001559.7539118029</v>
      </c>
      <c r="O90" s="80">
        <f t="shared" ca="1" si="28"/>
        <v>98568.38313030063</v>
      </c>
      <c r="P90" s="58">
        <f t="shared" ca="1" si="29"/>
        <v>3.7217663996316709E-4</v>
      </c>
      <c r="Q90" s="58"/>
      <c r="R90" s="58"/>
      <c r="S90" s="58"/>
    </row>
    <row r="91" spans="1:19">
      <c r="A91" s="87"/>
      <c r="B91" s="87"/>
      <c r="C91" s="58"/>
      <c r="D91" s="88">
        <f t="shared" si="17"/>
        <v>0</v>
      </c>
      <c r="E91" s="88">
        <f t="shared" si="18"/>
        <v>0</v>
      </c>
      <c r="F91" s="80">
        <f t="shared" si="19"/>
        <v>0</v>
      </c>
      <c r="G91" s="80">
        <f t="shared" si="20"/>
        <v>0</v>
      </c>
      <c r="H91" s="80">
        <f t="shared" si="21"/>
        <v>0</v>
      </c>
      <c r="I91" s="80">
        <f t="shared" si="22"/>
        <v>0</v>
      </c>
      <c r="J91" s="80">
        <f t="shared" si="23"/>
        <v>0</v>
      </c>
      <c r="K91" s="80">
        <f t="shared" ca="1" si="24"/>
        <v>-3.7217663996316709E-4</v>
      </c>
      <c r="L91" s="80">
        <f t="shared" ca="1" si="25"/>
        <v>1.3851545133427291E-7</v>
      </c>
      <c r="M91" s="80">
        <f t="shared" ca="1" si="26"/>
        <v>450467.1054000429</v>
      </c>
      <c r="N91" s="80">
        <f t="shared" ca="1" si="27"/>
        <v>1001559.7539118029</v>
      </c>
      <c r="O91" s="80">
        <f t="shared" ca="1" si="28"/>
        <v>98568.38313030063</v>
      </c>
      <c r="P91" s="58">
        <f t="shared" ca="1" si="29"/>
        <v>3.7217663996316709E-4</v>
      </c>
      <c r="Q91" s="58"/>
      <c r="R91" s="58"/>
      <c r="S91" s="58"/>
    </row>
    <row r="92" spans="1:19">
      <c r="A92" s="87"/>
      <c r="B92" s="87"/>
      <c r="C92" s="58"/>
      <c r="D92" s="88">
        <f t="shared" si="17"/>
        <v>0</v>
      </c>
      <c r="E92" s="88">
        <f t="shared" si="18"/>
        <v>0</v>
      </c>
      <c r="F92" s="80">
        <f t="shared" si="19"/>
        <v>0</v>
      </c>
      <c r="G92" s="80">
        <f t="shared" si="20"/>
        <v>0</v>
      </c>
      <c r="H92" s="80">
        <f t="shared" si="21"/>
        <v>0</v>
      </c>
      <c r="I92" s="80">
        <f t="shared" si="22"/>
        <v>0</v>
      </c>
      <c r="J92" s="80">
        <f t="shared" si="23"/>
        <v>0</v>
      </c>
      <c r="K92" s="80">
        <f t="shared" ca="1" si="24"/>
        <v>-3.7217663996316709E-4</v>
      </c>
      <c r="L92" s="80">
        <f t="shared" ca="1" si="25"/>
        <v>1.3851545133427291E-7</v>
      </c>
      <c r="M92" s="80">
        <f t="shared" ca="1" si="26"/>
        <v>450467.1054000429</v>
      </c>
      <c r="N92" s="80">
        <f t="shared" ca="1" si="27"/>
        <v>1001559.7539118029</v>
      </c>
      <c r="O92" s="80">
        <f t="shared" ca="1" si="28"/>
        <v>98568.38313030063</v>
      </c>
      <c r="P92" s="58">
        <f t="shared" ca="1" si="29"/>
        <v>3.7217663996316709E-4</v>
      </c>
      <c r="Q92" s="58"/>
      <c r="R92" s="58"/>
      <c r="S92" s="58"/>
    </row>
    <row r="93" spans="1:19">
      <c r="A93" s="87"/>
      <c r="B93" s="87"/>
      <c r="C93" s="58"/>
      <c r="D93" s="88">
        <f t="shared" si="17"/>
        <v>0</v>
      </c>
      <c r="E93" s="88">
        <f t="shared" si="18"/>
        <v>0</v>
      </c>
      <c r="F93" s="80">
        <f t="shared" si="19"/>
        <v>0</v>
      </c>
      <c r="G93" s="80">
        <f t="shared" si="20"/>
        <v>0</v>
      </c>
      <c r="H93" s="80">
        <f t="shared" si="21"/>
        <v>0</v>
      </c>
      <c r="I93" s="80">
        <f t="shared" si="22"/>
        <v>0</v>
      </c>
      <c r="J93" s="80">
        <f t="shared" si="23"/>
        <v>0</v>
      </c>
      <c r="K93" s="80">
        <f t="shared" ca="1" si="24"/>
        <v>-3.7217663996316709E-4</v>
      </c>
      <c r="L93" s="80">
        <f t="shared" ca="1" si="25"/>
        <v>1.3851545133427291E-7</v>
      </c>
      <c r="M93" s="80">
        <f t="shared" ca="1" si="26"/>
        <v>450467.1054000429</v>
      </c>
      <c r="N93" s="80">
        <f t="shared" ca="1" si="27"/>
        <v>1001559.7539118029</v>
      </c>
      <c r="O93" s="80">
        <f t="shared" ca="1" si="28"/>
        <v>98568.38313030063</v>
      </c>
      <c r="P93" s="58">
        <f t="shared" ca="1" si="29"/>
        <v>3.7217663996316709E-4</v>
      </c>
      <c r="Q93" s="58"/>
      <c r="R93" s="58"/>
      <c r="S93" s="58"/>
    </row>
    <row r="94" spans="1:19">
      <c r="A94" s="87"/>
      <c r="B94" s="87"/>
      <c r="C94" s="58"/>
      <c r="D94" s="88">
        <f t="shared" si="17"/>
        <v>0</v>
      </c>
      <c r="E94" s="88">
        <f t="shared" si="18"/>
        <v>0</v>
      </c>
      <c r="F94" s="80">
        <f t="shared" si="19"/>
        <v>0</v>
      </c>
      <c r="G94" s="80">
        <f t="shared" si="20"/>
        <v>0</v>
      </c>
      <c r="H94" s="80">
        <f t="shared" si="21"/>
        <v>0</v>
      </c>
      <c r="I94" s="80">
        <f t="shared" si="22"/>
        <v>0</v>
      </c>
      <c r="J94" s="80">
        <f t="shared" si="23"/>
        <v>0</v>
      </c>
      <c r="K94" s="80">
        <f t="shared" ca="1" si="24"/>
        <v>-3.7217663996316709E-4</v>
      </c>
      <c r="L94" s="80">
        <f t="shared" ca="1" si="25"/>
        <v>1.3851545133427291E-7</v>
      </c>
      <c r="M94" s="80">
        <f t="shared" ca="1" si="26"/>
        <v>450467.1054000429</v>
      </c>
      <c r="N94" s="80">
        <f t="shared" ca="1" si="27"/>
        <v>1001559.7539118029</v>
      </c>
      <c r="O94" s="80">
        <f t="shared" ca="1" si="28"/>
        <v>98568.38313030063</v>
      </c>
      <c r="P94" s="58">
        <f t="shared" ca="1" si="29"/>
        <v>3.7217663996316709E-4</v>
      </c>
      <c r="Q94" s="58"/>
      <c r="R94" s="58"/>
      <c r="S94" s="58"/>
    </row>
    <row r="95" spans="1:19">
      <c r="A95" s="87"/>
      <c r="B95" s="87"/>
      <c r="C95" s="58"/>
      <c r="D95" s="88">
        <f t="shared" si="17"/>
        <v>0</v>
      </c>
      <c r="E95" s="88">
        <f t="shared" si="18"/>
        <v>0</v>
      </c>
      <c r="F95" s="80">
        <f t="shared" si="19"/>
        <v>0</v>
      </c>
      <c r="G95" s="80">
        <f t="shared" si="20"/>
        <v>0</v>
      </c>
      <c r="H95" s="80">
        <f t="shared" si="21"/>
        <v>0</v>
      </c>
      <c r="I95" s="80">
        <f t="shared" si="22"/>
        <v>0</v>
      </c>
      <c r="J95" s="80">
        <f t="shared" si="23"/>
        <v>0</v>
      </c>
      <c r="K95" s="80">
        <f t="shared" ca="1" si="24"/>
        <v>-3.7217663996316709E-4</v>
      </c>
      <c r="L95" s="80">
        <f t="shared" ca="1" si="25"/>
        <v>1.3851545133427291E-7</v>
      </c>
      <c r="M95" s="80">
        <f t="shared" ca="1" si="26"/>
        <v>450467.1054000429</v>
      </c>
      <c r="N95" s="80">
        <f t="shared" ca="1" si="27"/>
        <v>1001559.7539118029</v>
      </c>
      <c r="O95" s="80">
        <f t="shared" ca="1" si="28"/>
        <v>98568.38313030063</v>
      </c>
      <c r="P95" s="58">
        <f t="shared" ca="1" si="29"/>
        <v>3.7217663996316709E-4</v>
      </c>
      <c r="Q95" s="58"/>
      <c r="R95" s="58"/>
      <c r="S95" s="58"/>
    </row>
    <row r="96" spans="1:19">
      <c r="A96" s="87"/>
      <c r="B96" s="87"/>
      <c r="C96" s="58"/>
      <c r="D96" s="88">
        <f t="shared" si="17"/>
        <v>0</v>
      </c>
      <c r="E96" s="88">
        <f t="shared" si="18"/>
        <v>0</v>
      </c>
      <c r="F96" s="80">
        <f t="shared" si="19"/>
        <v>0</v>
      </c>
      <c r="G96" s="80">
        <f t="shared" si="20"/>
        <v>0</v>
      </c>
      <c r="H96" s="80">
        <f t="shared" si="21"/>
        <v>0</v>
      </c>
      <c r="I96" s="80">
        <f t="shared" si="22"/>
        <v>0</v>
      </c>
      <c r="J96" s="80">
        <f t="shared" si="23"/>
        <v>0</v>
      </c>
      <c r="K96" s="80">
        <f t="shared" ca="1" si="24"/>
        <v>-3.7217663996316709E-4</v>
      </c>
      <c r="L96" s="80">
        <f t="shared" ca="1" si="25"/>
        <v>1.3851545133427291E-7</v>
      </c>
      <c r="M96" s="80">
        <f t="shared" ca="1" si="26"/>
        <v>450467.1054000429</v>
      </c>
      <c r="N96" s="80">
        <f t="shared" ca="1" si="27"/>
        <v>1001559.7539118029</v>
      </c>
      <c r="O96" s="80">
        <f t="shared" ca="1" si="28"/>
        <v>98568.38313030063</v>
      </c>
      <c r="P96" s="58">
        <f t="shared" ca="1" si="29"/>
        <v>3.7217663996316709E-4</v>
      </c>
      <c r="Q96" s="58"/>
      <c r="R96" s="58"/>
      <c r="S96" s="58"/>
    </row>
    <row r="97" spans="1:19">
      <c r="A97" s="87"/>
      <c r="B97" s="87"/>
      <c r="C97" s="58"/>
      <c r="D97" s="88">
        <f t="shared" si="17"/>
        <v>0</v>
      </c>
      <c r="E97" s="88">
        <f t="shared" si="18"/>
        <v>0</v>
      </c>
      <c r="F97" s="80">
        <f t="shared" si="19"/>
        <v>0</v>
      </c>
      <c r="G97" s="80">
        <f t="shared" si="20"/>
        <v>0</v>
      </c>
      <c r="H97" s="80">
        <f t="shared" si="21"/>
        <v>0</v>
      </c>
      <c r="I97" s="80">
        <f t="shared" si="22"/>
        <v>0</v>
      </c>
      <c r="J97" s="80">
        <f t="shared" si="23"/>
        <v>0</v>
      </c>
      <c r="K97" s="80">
        <f t="shared" ca="1" si="24"/>
        <v>-3.7217663996316709E-4</v>
      </c>
      <c r="L97" s="80">
        <f t="shared" ca="1" si="25"/>
        <v>1.3851545133427291E-7</v>
      </c>
      <c r="M97" s="80">
        <f t="shared" ca="1" si="26"/>
        <v>450467.1054000429</v>
      </c>
      <c r="N97" s="80">
        <f t="shared" ca="1" si="27"/>
        <v>1001559.7539118029</v>
      </c>
      <c r="O97" s="80">
        <f t="shared" ca="1" si="28"/>
        <v>98568.38313030063</v>
      </c>
      <c r="P97" s="58">
        <f t="shared" ca="1" si="29"/>
        <v>3.7217663996316709E-4</v>
      </c>
      <c r="Q97" s="58"/>
      <c r="R97" s="58"/>
      <c r="S97" s="58"/>
    </row>
    <row r="98" spans="1:19">
      <c r="A98" s="87"/>
      <c r="B98" s="87"/>
      <c r="C98" s="58"/>
      <c r="D98" s="88">
        <f t="shared" si="17"/>
        <v>0</v>
      </c>
      <c r="E98" s="88">
        <f t="shared" si="18"/>
        <v>0</v>
      </c>
      <c r="F98" s="80">
        <f t="shared" si="19"/>
        <v>0</v>
      </c>
      <c r="G98" s="80">
        <f t="shared" si="20"/>
        <v>0</v>
      </c>
      <c r="H98" s="80">
        <f t="shared" si="21"/>
        <v>0</v>
      </c>
      <c r="I98" s="80">
        <f t="shared" si="22"/>
        <v>0</v>
      </c>
      <c r="J98" s="80">
        <f t="shared" si="23"/>
        <v>0</v>
      </c>
      <c r="K98" s="80">
        <f t="shared" ca="1" si="24"/>
        <v>-3.7217663996316709E-4</v>
      </c>
      <c r="L98" s="80">
        <f t="shared" ca="1" si="25"/>
        <v>1.3851545133427291E-7</v>
      </c>
      <c r="M98" s="80">
        <f t="shared" ca="1" si="26"/>
        <v>450467.1054000429</v>
      </c>
      <c r="N98" s="80">
        <f t="shared" ca="1" si="27"/>
        <v>1001559.7539118029</v>
      </c>
      <c r="O98" s="80">
        <f t="shared" ca="1" si="28"/>
        <v>98568.38313030063</v>
      </c>
      <c r="P98" s="58">
        <f t="shared" ca="1" si="29"/>
        <v>3.7217663996316709E-4</v>
      </c>
      <c r="Q98" s="58"/>
      <c r="R98" s="58"/>
      <c r="S98" s="58"/>
    </row>
    <row r="99" spans="1:19">
      <c r="A99" s="87"/>
      <c r="B99" s="87"/>
      <c r="C99" s="58"/>
      <c r="D99" s="88">
        <f t="shared" si="17"/>
        <v>0</v>
      </c>
      <c r="E99" s="88">
        <f t="shared" si="18"/>
        <v>0</v>
      </c>
      <c r="F99" s="80">
        <f t="shared" si="19"/>
        <v>0</v>
      </c>
      <c r="G99" s="80">
        <f t="shared" si="20"/>
        <v>0</v>
      </c>
      <c r="H99" s="80">
        <f t="shared" si="21"/>
        <v>0</v>
      </c>
      <c r="I99" s="80">
        <f t="shared" si="22"/>
        <v>0</v>
      </c>
      <c r="J99" s="80">
        <f t="shared" si="23"/>
        <v>0</v>
      </c>
      <c r="K99" s="80">
        <f t="shared" ca="1" si="24"/>
        <v>-3.7217663996316709E-4</v>
      </c>
      <c r="L99" s="80">
        <f t="shared" ca="1" si="25"/>
        <v>1.3851545133427291E-7</v>
      </c>
      <c r="M99" s="80">
        <f t="shared" ca="1" si="26"/>
        <v>450467.1054000429</v>
      </c>
      <c r="N99" s="80">
        <f t="shared" ca="1" si="27"/>
        <v>1001559.7539118029</v>
      </c>
      <c r="O99" s="80">
        <f t="shared" ca="1" si="28"/>
        <v>98568.38313030063</v>
      </c>
      <c r="P99" s="58">
        <f t="shared" ca="1" si="29"/>
        <v>3.7217663996316709E-4</v>
      </c>
      <c r="Q99" s="58"/>
      <c r="R99" s="58"/>
      <c r="S99" s="58"/>
    </row>
    <row r="100" spans="1:19">
      <c r="A100" s="87"/>
      <c r="B100" s="87"/>
      <c r="C100" s="58"/>
      <c r="D100" s="88">
        <f t="shared" si="17"/>
        <v>0</v>
      </c>
      <c r="E100" s="88">
        <f t="shared" si="18"/>
        <v>0</v>
      </c>
      <c r="F100" s="80">
        <f t="shared" si="19"/>
        <v>0</v>
      </c>
      <c r="G100" s="80">
        <f t="shared" si="20"/>
        <v>0</v>
      </c>
      <c r="H100" s="80">
        <f t="shared" si="21"/>
        <v>0</v>
      </c>
      <c r="I100" s="80">
        <f t="shared" si="22"/>
        <v>0</v>
      </c>
      <c r="J100" s="80">
        <f t="shared" si="23"/>
        <v>0</v>
      </c>
      <c r="K100" s="80">
        <f t="shared" ca="1" si="24"/>
        <v>-3.7217663996316709E-4</v>
      </c>
      <c r="L100" s="80">
        <f t="shared" ca="1" si="25"/>
        <v>1.3851545133427291E-7</v>
      </c>
      <c r="M100" s="80">
        <f t="shared" ca="1" si="26"/>
        <v>450467.1054000429</v>
      </c>
      <c r="N100" s="80">
        <f t="shared" ca="1" si="27"/>
        <v>1001559.7539118029</v>
      </c>
      <c r="O100" s="80">
        <f t="shared" ca="1" si="28"/>
        <v>98568.38313030063</v>
      </c>
      <c r="P100" s="58">
        <f t="shared" ca="1" si="29"/>
        <v>3.7217663996316709E-4</v>
      </c>
      <c r="Q100" s="58"/>
      <c r="R100" s="58"/>
      <c r="S100" s="58"/>
    </row>
    <row r="101" spans="1:19">
      <c r="A101" s="87"/>
      <c r="B101" s="87"/>
      <c r="C101" s="58"/>
      <c r="D101" s="88">
        <f t="shared" si="17"/>
        <v>0</v>
      </c>
      <c r="E101" s="88">
        <f t="shared" si="18"/>
        <v>0</v>
      </c>
      <c r="F101" s="80">
        <f t="shared" si="19"/>
        <v>0</v>
      </c>
      <c r="G101" s="80">
        <f t="shared" si="20"/>
        <v>0</v>
      </c>
      <c r="H101" s="80">
        <f t="shared" si="21"/>
        <v>0</v>
      </c>
      <c r="I101" s="80">
        <f t="shared" si="22"/>
        <v>0</v>
      </c>
      <c r="J101" s="80">
        <f t="shared" si="23"/>
        <v>0</v>
      </c>
      <c r="K101" s="80">
        <f t="shared" ca="1" si="24"/>
        <v>-3.7217663996316709E-4</v>
      </c>
      <c r="L101" s="80">
        <f t="shared" ca="1" si="25"/>
        <v>1.3851545133427291E-7</v>
      </c>
      <c r="M101" s="80">
        <f t="shared" ca="1" si="26"/>
        <v>450467.1054000429</v>
      </c>
      <c r="N101" s="80">
        <f t="shared" ca="1" si="27"/>
        <v>1001559.7539118029</v>
      </c>
      <c r="O101" s="80">
        <f t="shared" ca="1" si="28"/>
        <v>98568.38313030063</v>
      </c>
      <c r="P101" s="58">
        <f t="shared" ca="1" si="29"/>
        <v>3.7217663996316709E-4</v>
      </c>
      <c r="Q101" s="58"/>
      <c r="R101" s="58"/>
      <c r="S101" s="58"/>
    </row>
    <row r="102" spans="1:19">
      <c r="A102" s="87"/>
      <c r="B102" s="87"/>
      <c r="C102" s="58"/>
      <c r="D102" s="88">
        <f t="shared" si="17"/>
        <v>0</v>
      </c>
      <c r="E102" s="88">
        <f t="shared" si="18"/>
        <v>0</v>
      </c>
      <c r="F102" s="80">
        <f t="shared" si="19"/>
        <v>0</v>
      </c>
      <c r="G102" s="80">
        <f t="shared" si="20"/>
        <v>0</v>
      </c>
      <c r="H102" s="80">
        <f t="shared" si="21"/>
        <v>0</v>
      </c>
      <c r="I102" s="80">
        <f t="shared" si="22"/>
        <v>0</v>
      </c>
      <c r="J102" s="80">
        <f t="shared" si="23"/>
        <v>0</v>
      </c>
      <c r="K102" s="80">
        <f t="shared" ca="1" si="24"/>
        <v>-3.7217663996316709E-4</v>
      </c>
      <c r="L102" s="80">
        <f t="shared" ca="1" si="25"/>
        <v>1.3851545133427291E-7</v>
      </c>
      <c r="M102" s="80">
        <f t="shared" ca="1" si="26"/>
        <v>450467.1054000429</v>
      </c>
      <c r="N102" s="80">
        <f t="shared" ca="1" si="27"/>
        <v>1001559.7539118029</v>
      </c>
      <c r="O102" s="80">
        <f t="shared" ca="1" si="28"/>
        <v>98568.38313030063</v>
      </c>
      <c r="P102" s="58">
        <f t="shared" ca="1" si="29"/>
        <v>3.7217663996316709E-4</v>
      </c>
      <c r="Q102" s="58"/>
      <c r="R102" s="58"/>
      <c r="S102" s="58"/>
    </row>
    <row r="103" spans="1:19">
      <c r="A103" s="87"/>
      <c r="B103" s="87"/>
      <c r="C103" s="58"/>
      <c r="D103" s="88">
        <f t="shared" si="17"/>
        <v>0</v>
      </c>
      <c r="E103" s="88">
        <f t="shared" si="18"/>
        <v>0</v>
      </c>
      <c r="F103" s="80">
        <f t="shared" si="19"/>
        <v>0</v>
      </c>
      <c r="G103" s="80">
        <f t="shared" si="20"/>
        <v>0</v>
      </c>
      <c r="H103" s="80">
        <f t="shared" si="21"/>
        <v>0</v>
      </c>
      <c r="I103" s="80">
        <f t="shared" si="22"/>
        <v>0</v>
      </c>
      <c r="J103" s="80">
        <f t="shared" si="23"/>
        <v>0</v>
      </c>
      <c r="K103" s="80">
        <f t="shared" ca="1" si="24"/>
        <v>-3.7217663996316709E-4</v>
      </c>
      <c r="L103" s="80">
        <f t="shared" ca="1" si="25"/>
        <v>1.3851545133427291E-7</v>
      </c>
      <c r="M103" s="80">
        <f t="shared" ca="1" si="26"/>
        <v>450467.1054000429</v>
      </c>
      <c r="N103" s="80">
        <f t="shared" ca="1" si="27"/>
        <v>1001559.7539118029</v>
      </c>
      <c r="O103" s="80">
        <f t="shared" ca="1" si="28"/>
        <v>98568.38313030063</v>
      </c>
      <c r="P103" s="58">
        <f t="shared" ca="1" si="29"/>
        <v>3.7217663996316709E-4</v>
      </c>
      <c r="Q103" s="58"/>
      <c r="R103" s="58"/>
      <c r="S103" s="58"/>
    </row>
    <row r="104" spans="1:19">
      <c r="A104" s="87"/>
      <c r="B104" s="87"/>
      <c r="C104" s="58"/>
      <c r="D104" s="88">
        <f t="shared" si="17"/>
        <v>0</v>
      </c>
      <c r="E104" s="88">
        <f t="shared" si="18"/>
        <v>0</v>
      </c>
      <c r="F104" s="80">
        <f t="shared" si="19"/>
        <v>0</v>
      </c>
      <c r="G104" s="80">
        <f t="shared" si="20"/>
        <v>0</v>
      </c>
      <c r="H104" s="80">
        <f t="shared" si="21"/>
        <v>0</v>
      </c>
      <c r="I104" s="80">
        <f t="shared" si="22"/>
        <v>0</v>
      </c>
      <c r="J104" s="80">
        <f t="shared" si="23"/>
        <v>0</v>
      </c>
      <c r="K104" s="80">
        <f t="shared" ca="1" si="24"/>
        <v>-3.7217663996316709E-4</v>
      </c>
      <c r="L104" s="80">
        <f t="shared" ca="1" si="25"/>
        <v>1.3851545133427291E-7</v>
      </c>
      <c r="M104" s="80">
        <f t="shared" ca="1" si="26"/>
        <v>450467.1054000429</v>
      </c>
      <c r="N104" s="80">
        <f t="shared" ca="1" si="27"/>
        <v>1001559.7539118029</v>
      </c>
      <c r="O104" s="80">
        <f t="shared" ca="1" si="28"/>
        <v>98568.38313030063</v>
      </c>
      <c r="P104" s="58">
        <f t="shared" ca="1" si="29"/>
        <v>3.7217663996316709E-4</v>
      </c>
      <c r="Q104" s="58"/>
      <c r="R104" s="58"/>
      <c r="S104" s="58"/>
    </row>
    <row r="105" spans="1:19">
      <c r="A105" s="89"/>
      <c r="B105" s="89"/>
      <c r="C105" s="58"/>
      <c r="D105" s="88">
        <f t="shared" si="17"/>
        <v>0</v>
      </c>
      <c r="E105" s="88">
        <f t="shared" si="18"/>
        <v>0</v>
      </c>
      <c r="F105" s="80">
        <f t="shared" si="19"/>
        <v>0</v>
      </c>
      <c r="G105" s="80">
        <f t="shared" si="20"/>
        <v>0</v>
      </c>
      <c r="H105" s="80">
        <f t="shared" si="21"/>
        <v>0</v>
      </c>
      <c r="I105" s="80">
        <f t="shared" si="22"/>
        <v>0</v>
      </c>
      <c r="J105" s="80">
        <f t="shared" si="23"/>
        <v>0</v>
      </c>
      <c r="K105" s="80">
        <f t="shared" ca="1" si="24"/>
        <v>-3.7217663996316709E-4</v>
      </c>
      <c r="L105" s="80">
        <f t="shared" ca="1" si="25"/>
        <v>1.3851545133427291E-7</v>
      </c>
      <c r="M105" s="80">
        <f t="shared" ca="1" si="26"/>
        <v>450467.1054000429</v>
      </c>
      <c r="N105" s="80">
        <f t="shared" ca="1" si="27"/>
        <v>1001559.7539118029</v>
      </c>
      <c r="O105" s="80">
        <f t="shared" ca="1" si="28"/>
        <v>98568.38313030063</v>
      </c>
      <c r="P105" s="58">
        <f t="shared" ca="1" si="29"/>
        <v>3.7217663996316709E-4</v>
      </c>
      <c r="Q105" s="58"/>
      <c r="R105" s="58"/>
      <c r="S105" s="58"/>
    </row>
    <row r="106" spans="1:19">
      <c r="A106" s="89"/>
      <c r="B106" s="89"/>
      <c r="C106" s="58"/>
      <c r="D106" s="88">
        <f t="shared" si="17"/>
        <v>0</v>
      </c>
      <c r="E106" s="88">
        <f t="shared" si="18"/>
        <v>0</v>
      </c>
      <c r="F106" s="80">
        <f t="shared" si="19"/>
        <v>0</v>
      </c>
      <c r="G106" s="80">
        <f t="shared" si="20"/>
        <v>0</v>
      </c>
      <c r="H106" s="80">
        <f t="shared" si="21"/>
        <v>0</v>
      </c>
      <c r="I106" s="80">
        <f t="shared" si="22"/>
        <v>0</v>
      </c>
      <c r="J106" s="80">
        <f t="shared" si="23"/>
        <v>0</v>
      </c>
      <c r="K106" s="80">
        <f t="shared" ca="1" si="24"/>
        <v>-3.7217663996316709E-4</v>
      </c>
      <c r="L106" s="80">
        <f t="shared" ca="1" si="25"/>
        <v>1.3851545133427291E-7</v>
      </c>
      <c r="M106" s="80">
        <f t="shared" ca="1" si="26"/>
        <v>450467.1054000429</v>
      </c>
      <c r="N106" s="80">
        <f t="shared" ca="1" si="27"/>
        <v>1001559.7539118029</v>
      </c>
      <c r="O106" s="80">
        <f t="shared" ca="1" si="28"/>
        <v>98568.38313030063</v>
      </c>
      <c r="P106" s="58">
        <f t="shared" ca="1" si="29"/>
        <v>3.7217663996316709E-4</v>
      </c>
      <c r="Q106" s="58"/>
      <c r="R106" s="58"/>
      <c r="S106" s="58"/>
    </row>
    <row r="107" spans="1:19">
      <c r="A107" s="89"/>
      <c r="B107" s="89"/>
      <c r="C107" s="58"/>
      <c r="D107" s="88">
        <f t="shared" si="17"/>
        <v>0</v>
      </c>
      <c r="E107" s="88">
        <f t="shared" si="18"/>
        <v>0</v>
      </c>
      <c r="F107" s="80">
        <f t="shared" si="19"/>
        <v>0</v>
      </c>
      <c r="G107" s="80">
        <f t="shared" si="20"/>
        <v>0</v>
      </c>
      <c r="H107" s="80">
        <f t="shared" si="21"/>
        <v>0</v>
      </c>
      <c r="I107" s="80">
        <f t="shared" si="22"/>
        <v>0</v>
      </c>
      <c r="J107" s="80">
        <f t="shared" si="23"/>
        <v>0</v>
      </c>
      <c r="K107" s="80">
        <f t="shared" ca="1" si="24"/>
        <v>-3.7217663996316709E-4</v>
      </c>
      <c r="L107" s="80">
        <f t="shared" ca="1" si="25"/>
        <v>1.3851545133427291E-7</v>
      </c>
      <c r="M107" s="80">
        <f t="shared" ca="1" si="26"/>
        <v>450467.1054000429</v>
      </c>
      <c r="N107" s="80">
        <f t="shared" ca="1" si="27"/>
        <v>1001559.7539118029</v>
      </c>
      <c r="O107" s="80">
        <f t="shared" ca="1" si="28"/>
        <v>98568.38313030063</v>
      </c>
      <c r="P107" s="58">
        <f t="shared" ca="1" si="29"/>
        <v>3.7217663996316709E-4</v>
      </c>
      <c r="Q107" s="58"/>
      <c r="R107" s="58"/>
      <c r="S107" s="58"/>
    </row>
    <row r="108" spans="1:19">
      <c r="A108" s="89"/>
      <c r="B108" s="89"/>
      <c r="C108" s="58"/>
      <c r="D108" s="88">
        <f t="shared" si="17"/>
        <v>0</v>
      </c>
      <c r="E108" s="88">
        <f t="shared" si="18"/>
        <v>0</v>
      </c>
      <c r="F108" s="80">
        <f t="shared" si="19"/>
        <v>0</v>
      </c>
      <c r="G108" s="80">
        <f t="shared" si="20"/>
        <v>0</v>
      </c>
      <c r="H108" s="80">
        <f t="shared" si="21"/>
        <v>0</v>
      </c>
      <c r="I108" s="80">
        <f t="shared" si="22"/>
        <v>0</v>
      </c>
      <c r="J108" s="80">
        <f t="shared" si="23"/>
        <v>0</v>
      </c>
      <c r="K108" s="80">
        <f t="shared" ca="1" si="24"/>
        <v>-3.7217663996316709E-4</v>
      </c>
      <c r="L108" s="80">
        <f t="shared" ca="1" si="25"/>
        <v>1.3851545133427291E-7</v>
      </c>
      <c r="M108" s="80">
        <f t="shared" ca="1" si="26"/>
        <v>450467.1054000429</v>
      </c>
      <c r="N108" s="80">
        <f t="shared" ca="1" si="27"/>
        <v>1001559.7539118029</v>
      </c>
      <c r="O108" s="80">
        <f t="shared" ca="1" si="28"/>
        <v>98568.38313030063</v>
      </c>
      <c r="P108" s="58">
        <f t="shared" ca="1" si="29"/>
        <v>3.7217663996316709E-4</v>
      </c>
      <c r="Q108" s="58"/>
      <c r="R108" s="58"/>
      <c r="S108" s="58"/>
    </row>
    <row r="109" spans="1:19">
      <c r="A109" s="89"/>
      <c r="B109" s="89"/>
      <c r="C109" s="58"/>
      <c r="D109" s="88">
        <f t="shared" si="17"/>
        <v>0</v>
      </c>
      <c r="E109" s="88">
        <f t="shared" si="18"/>
        <v>0</v>
      </c>
      <c r="F109" s="80">
        <f t="shared" si="19"/>
        <v>0</v>
      </c>
      <c r="G109" s="80">
        <f t="shared" si="20"/>
        <v>0</v>
      </c>
      <c r="H109" s="80">
        <f t="shared" si="21"/>
        <v>0</v>
      </c>
      <c r="I109" s="80">
        <f t="shared" si="22"/>
        <v>0</v>
      </c>
      <c r="J109" s="80">
        <f t="shared" si="23"/>
        <v>0</v>
      </c>
      <c r="K109" s="80">
        <f t="shared" ca="1" si="24"/>
        <v>-3.7217663996316709E-4</v>
      </c>
      <c r="L109" s="80">
        <f t="shared" ca="1" si="25"/>
        <v>1.3851545133427291E-7</v>
      </c>
      <c r="M109" s="80">
        <f t="shared" ca="1" si="26"/>
        <v>450467.1054000429</v>
      </c>
      <c r="N109" s="80">
        <f t="shared" ca="1" si="27"/>
        <v>1001559.7539118029</v>
      </c>
      <c r="O109" s="80">
        <f t="shared" ca="1" si="28"/>
        <v>98568.38313030063</v>
      </c>
      <c r="P109" s="58">
        <f t="shared" ca="1" si="29"/>
        <v>3.7217663996316709E-4</v>
      </c>
      <c r="Q109" s="58"/>
      <c r="R109" s="58"/>
      <c r="S109" s="58"/>
    </row>
    <row r="110" spans="1:19">
      <c r="A110" s="89"/>
      <c r="B110" s="89"/>
      <c r="C110" s="58"/>
      <c r="D110" s="88">
        <f t="shared" si="17"/>
        <v>0</v>
      </c>
      <c r="E110" s="88">
        <f t="shared" si="18"/>
        <v>0</v>
      </c>
      <c r="F110" s="80">
        <f t="shared" si="19"/>
        <v>0</v>
      </c>
      <c r="G110" s="80">
        <f t="shared" si="20"/>
        <v>0</v>
      </c>
      <c r="H110" s="80">
        <f t="shared" si="21"/>
        <v>0</v>
      </c>
      <c r="I110" s="80">
        <f t="shared" si="22"/>
        <v>0</v>
      </c>
      <c r="J110" s="80">
        <f t="shared" si="23"/>
        <v>0</v>
      </c>
      <c r="K110" s="80">
        <f t="shared" ca="1" si="24"/>
        <v>-3.7217663996316709E-4</v>
      </c>
      <c r="L110" s="80">
        <f t="shared" ca="1" si="25"/>
        <v>1.3851545133427291E-7</v>
      </c>
      <c r="M110" s="80">
        <f t="shared" ca="1" si="26"/>
        <v>450467.1054000429</v>
      </c>
      <c r="N110" s="80">
        <f t="shared" ca="1" si="27"/>
        <v>1001559.7539118029</v>
      </c>
      <c r="O110" s="80">
        <f t="shared" ca="1" si="28"/>
        <v>98568.38313030063</v>
      </c>
      <c r="P110" s="58">
        <f t="shared" ca="1" si="29"/>
        <v>3.7217663996316709E-4</v>
      </c>
      <c r="Q110" s="58"/>
      <c r="R110" s="58"/>
      <c r="S110" s="58"/>
    </row>
    <row r="111" spans="1:19">
      <c r="A111" s="89"/>
      <c r="B111" s="89"/>
      <c r="C111" s="58"/>
      <c r="D111" s="88">
        <f t="shared" si="17"/>
        <v>0</v>
      </c>
      <c r="E111" s="88">
        <f t="shared" si="18"/>
        <v>0</v>
      </c>
      <c r="F111" s="80">
        <f t="shared" si="19"/>
        <v>0</v>
      </c>
      <c r="G111" s="80">
        <f t="shared" si="20"/>
        <v>0</v>
      </c>
      <c r="H111" s="80">
        <f t="shared" si="21"/>
        <v>0</v>
      </c>
      <c r="I111" s="80">
        <f t="shared" si="22"/>
        <v>0</v>
      </c>
      <c r="J111" s="80">
        <f t="shared" si="23"/>
        <v>0</v>
      </c>
      <c r="K111" s="80">
        <f t="shared" ca="1" si="24"/>
        <v>-3.7217663996316709E-4</v>
      </c>
      <c r="L111" s="80">
        <f t="shared" ca="1" si="25"/>
        <v>1.3851545133427291E-7</v>
      </c>
      <c r="M111" s="80">
        <f t="shared" ca="1" si="26"/>
        <v>450467.1054000429</v>
      </c>
      <c r="N111" s="80">
        <f t="shared" ca="1" si="27"/>
        <v>1001559.7539118029</v>
      </c>
      <c r="O111" s="80">
        <f t="shared" ca="1" si="28"/>
        <v>98568.38313030063</v>
      </c>
      <c r="P111" s="58">
        <f t="shared" ca="1" si="29"/>
        <v>3.7217663996316709E-4</v>
      </c>
      <c r="Q111" s="58"/>
      <c r="R111" s="58"/>
      <c r="S111" s="58"/>
    </row>
    <row r="112" spans="1:19">
      <c r="A112" s="89"/>
      <c r="B112" s="89"/>
      <c r="C112" s="58"/>
      <c r="D112" s="88">
        <f t="shared" si="17"/>
        <v>0</v>
      </c>
      <c r="E112" s="88">
        <f t="shared" si="18"/>
        <v>0</v>
      </c>
      <c r="F112" s="80">
        <f t="shared" si="19"/>
        <v>0</v>
      </c>
      <c r="G112" s="80">
        <f t="shared" si="20"/>
        <v>0</v>
      </c>
      <c r="H112" s="80">
        <f t="shared" si="21"/>
        <v>0</v>
      </c>
      <c r="I112" s="80">
        <f t="shared" si="22"/>
        <v>0</v>
      </c>
      <c r="J112" s="80">
        <f t="shared" si="23"/>
        <v>0</v>
      </c>
      <c r="K112" s="80">
        <f t="shared" ca="1" si="24"/>
        <v>-3.7217663996316709E-4</v>
      </c>
      <c r="L112" s="80">
        <f t="shared" ca="1" si="25"/>
        <v>1.3851545133427291E-7</v>
      </c>
      <c r="M112" s="80">
        <f t="shared" ca="1" si="26"/>
        <v>450467.1054000429</v>
      </c>
      <c r="N112" s="80">
        <f t="shared" ca="1" si="27"/>
        <v>1001559.7539118029</v>
      </c>
      <c r="O112" s="80">
        <f t="shared" ca="1" si="28"/>
        <v>98568.38313030063</v>
      </c>
      <c r="P112" s="58">
        <f t="shared" ca="1" si="29"/>
        <v>3.7217663996316709E-4</v>
      </c>
      <c r="Q112" s="58"/>
      <c r="R112" s="58"/>
      <c r="S112" s="58"/>
    </row>
    <row r="113" spans="1:19">
      <c r="A113" s="89"/>
      <c r="B113" s="89"/>
      <c r="C113" s="58"/>
      <c r="D113" s="88">
        <f t="shared" si="17"/>
        <v>0</v>
      </c>
      <c r="E113" s="88">
        <f t="shared" si="18"/>
        <v>0</v>
      </c>
      <c r="F113" s="80">
        <f t="shared" si="19"/>
        <v>0</v>
      </c>
      <c r="G113" s="80">
        <f t="shared" si="20"/>
        <v>0</v>
      </c>
      <c r="H113" s="80">
        <f t="shared" si="21"/>
        <v>0</v>
      </c>
      <c r="I113" s="80">
        <f t="shared" si="22"/>
        <v>0</v>
      </c>
      <c r="J113" s="80">
        <f t="shared" si="23"/>
        <v>0</v>
      </c>
      <c r="K113" s="80">
        <f t="shared" ca="1" si="24"/>
        <v>-3.7217663996316709E-4</v>
      </c>
      <c r="L113" s="80">
        <f t="shared" ca="1" si="25"/>
        <v>1.3851545133427291E-7</v>
      </c>
      <c r="M113" s="80">
        <f t="shared" ca="1" si="26"/>
        <v>450467.1054000429</v>
      </c>
      <c r="N113" s="80">
        <f t="shared" ca="1" si="27"/>
        <v>1001559.7539118029</v>
      </c>
      <c r="O113" s="80">
        <f t="shared" ca="1" si="28"/>
        <v>98568.38313030063</v>
      </c>
      <c r="P113" s="58">
        <f t="shared" ca="1" si="29"/>
        <v>3.7217663996316709E-4</v>
      </c>
      <c r="Q113" s="58"/>
      <c r="R113" s="58"/>
      <c r="S113" s="58"/>
    </row>
    <row r="114" spans="1:19">
      <c r="A114" s="89"/>
      <c r="B114" s="89"/>
      <c r="C114" s="58"/>
      <c r="D114" s="88">
        <f t="shared" si="17"/>
        <v>0</v>
      </c>
      <c r="E114" s="88">
        <f t="shared" si="18"/>
        <v>0</v>
      </c>
      <c r="F114" s="80">
        <f t="shared" si="19"/>
        <v>0</v>
      </c>
      <c r="G114" s="80">
        <f t="shared" si="20"/>
        <v>0</v>
      </c>
      <c r="H114" s="80">
        <f t="shared" si="21"/>
        <v>0</v>
      </c>
      <c r="I114" s="80">
        <f t="shared" si="22"/>
        <v>0</v>
      </c>
      <c r="J114" s="80">
        <f t="shared" si="23"/>
        <v>0</v>
      </c>
      <c r="K114" s="80">
        <f t="shared" ca="1" si="24"/>
        <v>-3.7217663996316709E-4</v>
      </c>
      <c r="L114" s="80">
        <f t="shared" ca="1" si="25"/>
        <v>1.3851545133427291E-7</v>
      </c>
      <c r="M114" s="80">
        <f t="shared" ca="1" si="26"/>
        <v>450467.1054000429</v>
      </c>
      <c r="N114" s="80">
        <f t="shared" ca="1" si="27"/>
        <v>1001559.7539118029</v>
      </c>
      <c r="O114" s="80">
        <f t="shared" ca="1" si="28"/>
        <v>98568.38313030063</v>
      </c>
      <c r="P114" s="58">
        <f t="shared" ca="1" si="29"/>
        <v>3.7217663996316709E-4</v>
      </c>
      <c r="Q114" s="58"/>
      <c r="R114" s="58"/>
      <c r="S114" s="58"/>
    </row>
    <row r="115" spans="1:19">
      <c r="A115" s="89"/>
      <c r="B115" s="89"/>
      <c r="C115" s="58"/>
      <c r="D115" s="88">
        <f t="shared" si="17"/>
        <v>0</v>
      </c>
      <c r="E115" s="88">
        <f t="shared" si="18"/>
        <v>0</v>
      </c>
      <c r="F115" s="80">
        <f t="shared" si="19"/>
        <v>0</v>
      </c>
      <c r="G115" s="80">
        <f t="shared" si="20"/>
        <v>0</v>
      </c>
      <c r="H115" s="80">
        <f t="shared" si="21"/>
        <v>0</v>
      </c>
      <c r="I115" s="80">
        <f t="shared" si="22"/>
        <v>0</v>
      </c>
      <c r="J115" s="80">
        <f t="shared" si="23"/>
        <v>0</v>
      </c>
      <c r="K115" s="80">
        <f t="shared" ca="1" si="24"/>
        <v>-3.7217663996316709E-4</v>
      </c>
      <c r="L115" s="80">
        <f t="shared" ca="1" si="25"/>
        <v>1.3851545133427291E-7</v>
      </c>
      <c r="M115" s="80">
        <f t="shared" ca="1" si="26"/>
        <v>450467.1054000429</v>
      </c>
      <c r="N115" s="80">
        <f t="shared" ca="1" si="27"/>
        <v>1001559.7539118029</v>
      </c>
      <c r="O115" s="80">
        <f t="shared" ca="1" si="28"/>
        <v>98568.38313030063</v>
      </c>
      <c r="P115" s="58">
        <f t="shared" ca="1" si="29"/>
        <v>3.7217663996316709E-4</v>
      </c>
      <c r="Q115" s="58"/>
      <c r="R115" s="58"/>
      <c r="S115" s="58"/>
    </row>
    <row r="116" spans="1:19">
      <c r="A116" s="89"/>
      <c r="B116" s="89"/>
      <c r="C116" s="58"/>
      <c r="D116" s="88">
        <f t="shared" si="17"/>
        <v>0</v>
      </c>
      <c r="E116" s="88">
        <f t="shared" si="18"/>
        <v>0</v>
      </c>
      <c r="F116" s="80">
        <f t="shared" si="19"/>
        <v>0</v>
      </c>
      <c r="G116" s="80">
        <f t="shared" si="20"/>
        <v>0</v>
      </c>
      <c r="H116" s="80">
        <f t="shared" si="21"/>
        <v>0</v>
      </c>
      <c r="I116" s="80">
        <f t="shared" si="22"/>
        <v>0</v>
      </c>
      <c r="J116" s="80">
        <f t="shared" si="23"/>
        <v>0</v>
      </c>
      <c r="K116" s="80">
        <f t="shared" ca="1" si="24"/>
        <v>-3.7217663996316709E-4</v>
      </c>
      <c r="L116" s="80">
        <f t="shared" ca="1" si="25"/>
        <v>1.3851545133427291E-7</v>
      </c>
      <c r="M116" s="80">
        <f t="shared" ca="1" si="26"/>
        <v>450467.1054000429</v>
      </c>
      <c r="N116" s="80">
        <f t="shared" ca="1" si="27"/>
        <v>1001559.7539118029</v>
      </c>
      <c r="O116" s="80">
        <f t="shared" ca="1" si="28"/>
        <v>98568.38313030063</v>
      </c>
      <c r="P116" s="58">
        <f t="shared" ca="1" si="29"/>
        <v>3.7217663996316709E-4</v>
      </c>
      <c r="Q116" s="58"/>
      <c r="R116" s="58"/>
      <c r="S116" s="58"/>
    </row>
    <row r="117" spans="1:19">
      <c r="A117" s="89"/>
      <c r="B117" s="89"/>
      <c r="C117" s="58"/>
      <c r="D117" s="88">
        <f t="shared" si="17"/>
        <v>0</v>
      </c>
      <c r="E117" s="88">
        <f t="shared" si="18"/>
        <v>0</v>
      </c>
      <c r="F117" s="80">
        <f t="shared" si="19"/>
        <v>0</v>
      </c>
      <c r="G117" s="80">
        <f t="shared" si="20"/>
        <v>0</v>
      </c>
      <c r="H117" s="80">
        <f t="shared" si="21"/>
        <v>0</v>
      </c>
      <c r="I117" s="80">
        <f t="shared" si="22"/>
        <v>0</v>
      </c>
      <c r="J117" s="80">
        <f t="shared" si="23"/>
        <v>0</v>
      </c>
      <c r="K117" s="80">
        <f t="shared" ca="1" si="24"/>
        <v>-3.7217663996316709E-4</v>
      </c>
      <c r="L117" s="80">
        <f t="shared" ca="1" si="25"/>
        <v>1.3851545133427291E-7</v>
      </c>
      <c r="M117" s="80">
        <f t="shared" ca="1" si="26"/>
        <v>450467.1054000429</v>
      </c>
      <c r="N117" s="80">
        <f t="shared" ca="1" si="27"/>
        <v>1001559.7539118029</v>
      </c>
      <c r="O117" s="80">
        <f t="shared" ca="1" si="28"/>
        <v>98568.38313030063</v>
      </c>
      <c r="P117" s="58">
        <f t="shared" ca="1" si="29"/>
        <v>3.7217663996316709E-4</v>
      </c>
      <c r="Q117" s="58"/>
      <c r="R117" s="58"/>
      <c r="S117" s="58"/>
    </row>
    <row r="118" spans="1:19">
      <c r="A118" s="89"/>
      <c r="B118" s="89"/>
      <c r="C118" s="58"/>
      <c r="D118" s="88">
        <f t="shared" si="17"/>
        <v>0</v>
      </c>
      <c r="E118" s="88">
        <f t="shared" si="18"/>
        <v>0</v>
      </c>
      <c r="F118" s="80">
        <f t="shared" si="19"/>
        <v>0</v>
      </c>
      <c r="G118" s="80">
        <f t="shared" si="20"/>
        <v>0</v>
      </c>
      <c r="H118" s="80">
        <f t="shared" si="21"/>
        <v>0</v>
      </c>
      <c r="I118" s="80">
        <f t="shared" si="22"/>
        <v>0</v>
      </c>
      <c r="J118" s="80">
        <f t="shared" si="23"/>
        <v>0</v>
      </c>
      <c r="K118" s="80">
        <f t="shared" ca="1" si="24"/>
        <v>-3.7217663996316709E-4</v>
      </c>
      <c r="L118" s="80">
        <f t="shared" ca="1" si="25"/>
        <v>1.3851545133427291E-7</v>
      </c>
      <c r="M118" s="80">
        <f t="shared" ca="1" si="26"/>
        <v>450467.1054000429</v>
      </c>
      <c r="N118" s="80">
        <f t="shared" ca="1" si="27"/>
        <v>1001559.7539118029</v>
      </c>
      <c r="O118" s="80">
        <f t="shared" ca="1" si="28"/>
        <v>98568.38313030063</v>
      </c>
      <c r="P118" s="58">
        <f t="shared" ca="1" si="29"/>
        <v>3.7217663996316709E-4</v>
      </c>
      <c r="Q118" s="58"/>
      <c r="R118" s="58"/>
      <c r="S118" s="58"/>
    </row>
    <row r="119" spans="1:19">
      <c r="A119" s="89"/>
      <c r="B119" s="89"/>
      <c r="C119" s="58"/>
      <c r="D119" s="88">
        <f t="shared" si="17"/>
        <v>0</v>
      </c>
      <c r="E119" s="88">
        <f t="shared" si="18"/>
        <v>0</v>
      </c>
      <c r="F119" s="80">
        <f t="shared" si="19"/>
        <v>0</v>
      </c>
      <c r="G119" s="80">
        <f t="shared" si="20"/>
        <v>0</v>
      </c>
      <c r="H119" s="80">
        <f t="shared" si="21"/>
        <v>0</v>
      </c>
      <c r="I119" s="80">
        <f t="shared" si="22"/>
        <v>0</v>
      </c>
      <c r="J119" s="80">
        <f t="shared" si="23"/>
        <v>0</v>
      </c>
      <c r="K119" s="80">
        <f t="shared" ca="1" si="24"/>
        <v>-3.7217663996316709E-4</v>
      </c>
      <c r="L119" s="80">
        <f t="shared" ca="1" si="25"/>
        <v>1.3851545133427291E-7</v>
      </c>
      <c r="M119" s="80">
        <f t="shared" ca="1" si="26"/>
        <v>450467.1054000429</v>
      </c>
      <c r="N119" s="80">
        <f t="shared" ca="1" si="27"/>
        <v>1001559.7539118029</v>
      </c>
      <c r="O119" s="80">
        <f t="shared" ca="1" si="28"/>
        <v>98568.38313030063</v>
      </c>
      <c r="P119" s="58">
        <f t="shared" ca="1" si="29"/>
        <v>3.7217663996316709E-4</v>
      </c>
      <c r="Q119" s="58"/>
      <c r="R119" s="58"/>
      <c r="S119" s="58"/>
    </row>
    <row r="120" spans="1:19">
      <c r="A120" s="89"/>
      <c r="B120" s="89"/>
      <c r="C120" s="58"/>
      <c r="D120" s="88">
        <f t="shared" si="17"/>
        <v>0</v>
      </c>
      <c r="E120" s="88">
        <f t="shared" si="18"/>
        <v>0</v>
      </c>
      <c r="F120" s="80">
        <f t="shared" si="19"/>
        <v>0</v>
      </c>
      <c r="G120" s="80">
        <f t="shared" si="20"/>
        <v>0</v>
      </c>
      <c r="H120" s="80">
        <f t="shared" si="21"/>
        <v>0</v>
      </c>
      <c r="I120" s="80">
        <f t="shared" si="22"/>
        <v>0</v>
      </c>
      <c r="J120" s="80">
        <f t="shared" si="23"/>
        <v>0</v>
      </c>
      <c r="K120" s="80">
        <f t="shared" ca="1" si="24"/>
        <v>-3.7217663996316709E-4</v>
      </c>
      <c r="L120" s="80">
        <f t="shared" ca="1" si="25"/>
        <v>1.3851545133427291E-7</v>
      </c>
      <c r="M120" s="80">
        <f t="shared" ca="1" si="26"/>
        <v>450467.1054000429</v>
      </c>
      <c r="N120" s="80">
        <f t="shared" ca="1" si="27"/>
        <v>1001559.7539118029</v>
      </c>
      <c r="O120" s="80">
        <f t="shared" ca="1" si="28"/>
        <v>98568.38313030063</v>
      </c>
      <c r="P120" s="58">
        <f t="shared" ca="1" si="29"/>
        <v>3.7217663996316709E-4</v>
      </c>
      <c r="Q120" s="58"/>
      <c r="R120" s="58"/>
      <c r="S120" s="58"/>
    </row>
    <row r="121" spans="1:19">
      <c r="A121" s="89"/>
      <c r="B121" s="89"/>
      <c r="C121" s="58"/>
      <c r="D121" s="88">
        <f t="shared" si="17"/>
        <v>0</v>
      </c>
      <c r="E121" s="88">
        <f t="shared" si="18"/>
        <v>0</v>
      </c>
      <c r="F121" s="80">
        <f t="shared" si="19"/>
        <v>0</v>
      </c>
      <c r="G121" s="80">
        <f t="shared" si="20"/>
        <v>0</v>
      </c>
      <c r="H121" s="80">
        <f t="shared" si="21"/>
        <v>0</v>
      </c>
      <c r="I121" s="80">
        <f t="shared" si="22"/>
        <v>0</v>
      </c>
      <c r="J121" s="80">
        <f t="shared" si="23"/>
        <v>0</v>
      </c>
      <c r="K121" s="80">
        <f t="shared" ca="1" si="24"/>
        <v>-3.7217663996316709E-4</v>
      </c>
      <c r="L121" s="80">
        <f t="shared" ca="1" si="25"/>
        <v>1.3851545133427291E-7</v>
      </c>
      <c r="M121" s="80">
        <f t="shared" ca="1" si="26"/>
        <v>450467.1054000429</v>
      </c>
      <c r="N121" s="80">
        <f t="shared" ca="1" si="27"/>
        <v>1001559.7539118029</v>
      </c>
      <c r="O121" s="80">
        <f t="shared" ca="1" si="28"/>
        <v>98568.38313030063</v>
      </c>
      <c r="P121" s="58">
        <f t="shared" ca="1" si="29"/>
        <v>3.7217663996316709E-4</v>
      </c>
      <c r="Q121" s="58"/>
      <c r="R121" s="58"/>
      <c r="S121" s="58"/>
    </row>
    <row r="122" spans="1:19">
      <c r="A122" s="89"/>
      <c r="B122" s="89"/>
      <c r="C122" s="58"/>
      <c r="D122" s="88">
        <f t="shared" si="17"/>
        <v>0</v>
      </c>
      <c r="E122" s="88">
        <f t="shared" si="18"/>
        <v>0</v>
      </c>
      <c r="F122" s="80">
        <f t="shared" si="19"/>
        <v>0</v>
      </c>
      <c r="G122" s="80">
        <f t="shared" si="20"/>
        <v>0</v>
      </c>
      <c r="H122" s="80">
        <f t="shared" si="21"/>
        <v>0</v>
      </c>
      <c r="I122" s="80">
        <f t="shared" si="22"/>
        <v>0</v>
      </c>
      <c r="J122" s="80">
        <f t="shared" si="23"/>
        <v>0</v>
      </c>
      <c r="K122" s="80">
        <f t="shared" ca="1" si="24"/>
        <v>-3.7217663996316709E-4</v>
      </c>
      <c r="L122" s="80">
        <f t="shared" ca="1" si="25"/>
        <v>1.3851545133427291E-7</v>
      </c>
      <c r="M122" s="80">
        <f t="shared" ca="1" si="26"/>
        <v>450467.1054000429</v>
      </c>
      <c r="N122" s="80">
        <f t="shared" ca="1" si="27"/>
        <v>1001559.7539118029</v>
      </c>
      <c r="O122" s="80">
        <f t="shared" ca="1" si="28"/>
        <v>98568.38313030063</v>
      </c>
      <c r="P122" s="58">
        <f t="shared" ca="1" si="29"/>
        <v>3.7217663996316709E-4</v>
      </c>
      <c r="Q122" s="58"/>
      <c r="R122" s="58"/>
      <c r="S122" s="58"/>
    </row>
    <row r="123" spans="1:19">
      <c r="A123" s="89"/>
      <c r="B123" s="89"/>
      <c r="C123" s="58"/>
      <c r="D123" s="88">
        <f t="shared" si="17"/>
        <v>0</v>
      </c>
      <c r="E123" s="88">
        <f t="shared" si="18"/>
        <v>0</v>
      </c>
      <c r="F123" s="80">
        <f t="shared" si="19"/>
        <v>0</v>
      </c>
      <c r="G123" s="80">
        <f t="shared" si="20"/>
        <v>0</v>
      </c>
      <c r="H123" s="80">
        <f t="shared" si="21"/>
        <v>0</v>
      </c>
      <c r="I123" s="80">
        <f t="shared" si="22"/>
        <v>0</v>
      </c>
      <c r="J123" s="80">
        <f t="shared" si="23"/>
        <v>0</v>
      </c>
      <c r="K123" s="80">
        <f t="shared" ca="1" si="24"/>
        <v>-3.7217663996316709E-4</v>
      </c>
      <c r="L123" s="80">
        <f t="shared" ca="1" si="25"/>
        <v>1.3851545133427291E-7</v>
      </c>
      <c r="M123" s="80">
        <f t="shared" ca="1" si="26"/>
        <v>450467.1054000429</v>
      </c>
      <c r="N123" s="80">
        <f t="shared" ca="1" si="27"/>
        <v>1001559.7539118029</v>
      </c>
      <c r="O123" s="80">
        <f t="shared" ca="1" si="28"/>
        <v>98568.38313030063</v>
      </c>
      <c r="P123" s="58">
        <f t="shared" ca="1" si="29"/>
        <v>3.7217663996316709E-4</v>
      </c>
      <c r="Q123" s="58"/>
      <c r="R123" s="58"/>
      <c r="S123" s="58"/>
    </row>
    <row r="124" spans="1:19">
      <c r="A124" s="89"/>
      <c r="B124" s="89"/>
      <c r="C124" s="58"/>
      <c r="D124" s="88">
        <f t="shared" si="17"/>
        <v>0</v>
      </c>
      <c r="E124" s="88">
        <f t="shared" si="18"/>
        <v>0</v>
      </c>
      <c r="F124" s="80">
        <f t="shared" si="19"/>
        <v>0</v>
      </c>
      <c r="G124" s="80">
        <f t="shared" si="20"/>
        <v>0</v>
      </c>
      <c r="H124" s="80">
        <f t="shared" si="21"/>
        <v>0</v>
      </c>
      <c r="I124" s="80">
        <f t="shared" si="22"/>
        <v>0</v>
      </c>
      <c r="J124" s="80">
        <f t="shared" si="23"/>
        <v>0</v>
      </c>
      <c r="K124" s="80">
        <f t="shared" ca="1" si="24"/>
        <v>-3.7217663996316709E-4</v>
      </c>
      <c r="L124" s="80">
        <f t="shared" ca="1" si="25"/>
        <v>1.3851545133427291E-7</v>
      </c>
      <c r="M124" s="80">
        <f t="shared" ca="1" si="26"/>
        <v>450467.1054000429</v>
      </c>
      <c r="N124" s="80">
        <f t="shared" ca="1" si="27"/>
        <v>1001559.7539118029</v>
      </c>
      <c r="O124" s="80">
        <f t="shared" ca="1" si="28"/>
        <v>98568.38313030063</v>
      </c>
      <c r="P124" s="58">
        <f t="shared" ca="1" si="29"/>
        <v>3.7217663996316709E-4</v>
      </c>
      <c r="Q124" s="58"/>
      <c r="R124" s="58"/>
      <c r="S124" s="58"/>
    </row>
    <row r="125" spans="1:19">
      <c r="A125" s="89"/>
      <c r="B125" s="89"/>
      <c r="C125" s="58"/>
      <c r="D125" s="88">
        <f t="shared" si="17"/>
        <v>0</v>
      </c>
      <c r="E125" s="88">
        <f t="shared" si="18"/>
        <v>0</v>
      </c>
      <c r="F125" s="80">
        <f t="shared" si="19"/>
        <v>0</v>
      </c>
      <c r="G125" s="80">
        <f t="shared" si="20"/>
        <v>0</v>
      </c>
      <c r="H125" s="80">
        <f t="shared" si="21"/>
        <v>0</v>
      </c>
      <c r="I125" s="80">
        <f t="shared" si="22"/>
        <v>0</v>
      </c>
      <c r="J125" s="80">
        <f t="shared" si="23"/>
        <v>0</v>
      </c>
      <c r="K125" s="80">
        <f t="shared" ca="1" si="24"/>
        <v>-3.7217663996316709E-4</v>
      </c>
      <c r="L125" s="80">
        <f t="shared" ca="1" si="25"/>
        <v>1.3851545133427291E-7</v>
      </c>
      <c r="M125" s="80">
        <f t="shared" ca="1" si="26"/>
        <v>450467.1054000429</v>
      </c>
      <c r="N125" s="80">
        <f t="shared" ca="1" si="27"/>
        <v>1001559.7539118029</v>
      </c>
      <c r="O125" s="80">
        <f t="shared" ca="1" si="28"/>
        <v>98568.38313030063</v>
      </c>
      <c r="P125" s="58">
        <f t="shared" ca="1" si="29"/>
        <v>3.7217663996316709E-4</v>
      </c>
      <c r="Q125" s="58"/>
      <c r="R125" s="58"/>
      <c r="S125" s="58"/>
    </row>
    <row r="126" spans="1:19">
      <c r="A126" s="89"/>
      <c r="B126" s="89"/>
      <c r="C126" s="58"/>
      <c r="D126" s="88">
        <f t="shared" si="17"/>
        <v>0</v>
      </c>
      <c r="E126" s="88">
        <f t="shared" si="18"/>
        <v>0</v>
      </c>
      <c r="F126" s="80">
        <f t="shared" si="19"/>
        <v>0</v>
      </c>
      <c r="G126" s="80">
        <f t="shared" si="20"/>
        <v>0</v>
      </c>
      <c r="H126" s="80">
        <f t="shared" si="21"/>
        <v>0</v>
      </c>
      <c r="I126" s="80">
        <f t="shared" si="22"/>
        <v>0</v>
      </c>
      <c r="J126" s="80">
        <f t="shared" si="23"/>
        <v>0</v>
      </c>
      <c r="K126" s="80">
        <f t="shared" ca="1" si="24"/>
        <v>-3.7217663996316709E-4</v>
      </c>
      <c r="L126" s="80">
        <f t="shared" ca="1" si="25"/>
        <v>1.3851545133427291E-7</v>
      </c>
      <c r="M126" s="80">
        <f t="shared" ca="1" si="26"/>
        <v>450467.1054000429</v>
      </c>
      <c r="N126" s="80">
        <f t="shared" ca="1" si="27"/>
        <v>1001559.7539118029</v>
      </c>
      <c r="O126" s="80">
        <f t="shared" ca="1" si="28"/>
        <v>98568.38313030063</v>
      </c>
      <c r="P126" s="58">
        <f t="shared" ca="1" si="29"/>
        <v>3.7217663996316709E-4</v>
      </c>
      <c r="Q126" s="58"/>
      <c r="R126" s="58"/>
      <c r="S126" s="58"/>
    </row>
    <row r="127" spans="1:19">
      <c r="A127" s="89"/>
      <c r="B127" s="89"/>
      <c r="C127" s="58"/>
      <c r="D127" s="88">
        <f t="shared" si="17"/>
        <v>0</v>
      </c>
      <c r="E127" s="88">
        <f t="shared" si="18"/>
        <v>0</v>
      </c>
      <c r="F127" s="80">
        <f t="shared" si="19"/>
        <v>0</v>
      </c>
      <c r="G127" s="80">
        <f t="shared" si="20"/>
        <v>0</v>
      </c>
      <c r="H127" s="80">
        <f t="shared" si="21"/>
        <v>0</v>
      </c>
      <c r="I127" s="80">
        <f t="shared" si="22"/>
        <v>0</v>
      </c>
      <c r="J127" s="80">
        <f t="shared" si="23"/>
        <v>0</v>
      </c>
      <c r="K127" s="80">
        <f t="shared" ca="1" si="24"/>
        <v>-3.7217663996316709E-4</v>
      </c>
      <c r="L127" s="80">
        <f t="shared" ca="1" si="25"/>
        <v>1.3851545133427291E-7</v>
      </c>
      <c r="M127" s="80">
        <f t="shared" ca="1" si="26"/>
        <v>450467.1054000429</v>
      </c>
      <c r="N127" s="80">
        <f t="shared" ca="1" si="27"/>
        <v>1001559.7539118029</v>
      </c>
      <c r="O127" s="80">
        <f t="shared" ca="1" si="28"/>
        <v>98568.38313030063</v>
      </c>
      <c r="P127" s="58">
        <f t="shared" ca="1" si="29"/>
        <v>3.7217663996316709E-4</v>
      </c>
      <c r="Q127" s="58"/>
      <c r="R127" s="58"/>
      <c r="S127" s="58"/>
    </row>
    <row r="128" spans="1:19">
      <c r="A128" s="89"/>
      <c r="B128" s="89"/>
      <c r="C128" s="58"/>
      <c r="D128" s="88">
        <f t="shared" si="17"/>
        <v>0</v>
      </c>
      <c r="E128" s="88">
        <f t="shared" si="18"/>
        <v>0</v>
      </c>
      <c r="F128" s="80">
        <f t="shared" si="19"/>
        <v>0</v>
      </c>
      <c r="G128" s="80">
        <f t="shared" si="20"/>
        <v>0</v>
      </c>
      <c r="H128" s="80">
        <f t="shared" si="21"/>
        <v>0</v>
      </c>
      <c r="I128" s="80">
        <f t="shared" si="22"/>
        <v>0</v>
      </c>
      <c r="J128" s="80">
        <f t="shared" si="23"/>
        <v>0</v>
      </c>
      <c r="K128" s="80">
        <f t="shared" ca="1" si="24"/>
        <v>-3.7217663996316709E-4</v>
      </c>
      <c r="L128" s="80">
        <f t="shared" ca="1" si="25"/>
        <v>1.3851545133427291E-7</v>
      </c>
      <c r="M128" s="80">
        <f t="shared" ca="1" si="26"/>
        <v>450467.1054000429</v>
      </c>
      <c r="N128" s="80">
        <f t="shared" ca="1" si="27"/>
        <v>1001559.7539118029</v>
      </c>
      <c r="O128" s="80">
        <f t="shared" ca="1" si="28"/>
        <v>98568.38313030063</v>
      </c>
      <c r="P128" s="58">
        <f t="shared" ca="1" si="29"/>
        <v>3.7217663996316709E-4</v>
      </c>
      <c r="Q128" s="58"/>
      <c r="R128" s="58"/>
      <c r="S128" s="58"/>
    </row>
    <row r="129" spans="1:19">
      <c r="A129" s="89"/>
      <c r="B129" s="89"/>
      <c r="C129" s="58"/>
      <c r="D129" s="88">
        <f t="shared" si="17"/>
        <v>0</v>
      </c>
      <c r="E129" s="88">
        <f t="shared" si="18"/>
        <v>0</v>
      </c>
      <c r="F129" s="80">
        <f t="shared" si="19"/>
        <v>0</v>
      </c>
      <c r="G129" s="80">
        <f t="shared" si="20"/>
        <v>0</v>
      </c>
      <c r="H129" s="80">
        <f t="shared" si="21"/>
        <v>0</v>
      </c>
      <c r="I129" s="80">
        <f t="shared" si="22"/>
        <v>0</v>
      </c>
      <c r="J129" s="80">
        <f t="shared" si="23"/>
        <v>0</v>
      </c>
      <c r="K129" s="80">
        <f t="shared" ca="1" si="24"/>
        <v>-3.7217663996316709E-4</v>
      </c>
      <c r="L129" s="80">
        <f t="shared" ca="1" si="25"/>
        <v>1.3851545133427291E-7</v>
      </c>
      <c r="M129" s="80">
        <f t="shared" ca="1" si="26"/>
        <v>450467.1054000429</v>
      </c>
      <c r="N129" s="80">
        <f t="shared" ca="1" si="27"/>
        <v>1001559.7539118029</v>
      </c>
      <c r="O129" s="80">
        <f t="shared" ca="1" si="28"/>
        <v>98568.38313030063</v>
      </c>
      <c r="P129" s="58">
        <f t="shared" ca="1" si="29"/>
        <v>3.7217663996316709E-4</v>
      </c>
      <c r="Q129" s="58"/>
      <c r="R129" s="58"/>
      <c r="S129" s="58"/>
    </row>
    <row r="130" spans="1:19">
      <c r="A130" s="89"/>
      <c r="B130" s="89"/>
      <c r="C130" s="58"/>
      <c r="D130" s="88">
        <f t="shared" si="17"/>
        <v>0</v>
      </c>
      <c r="E130" s="88">
        <f t="shared" si="18"/>
        <v>0</v>
      </c>
      <c r="F130" s="80">
        <f t="shared" si="19"/>
        <v>0</v>
      </c>
      <c r="G130" s="80">
        <f t="shared" si="20"/>
        <v>0</v>
      </c>
      <c r="H130" s="80">
        <f t="shared" si="21"/>
        <v>0</v>
      </c>
      <c r="I130" s="80">
        <f t="shared" si="22"/>
        <v>0</v>
      </c>
      <c r="J130" s="80">
        <f t="shared" si="23"/>
        <v>0</v>
      </c>
      <c r="K130" s="80">
        <f t="shared" ca="1" si="24"/>
        <v>-3.7217663996316709E-4</v>
      </c>
      <c r="L130" s="80">
        <f t="shared" ca="1" si="25"/>
        <v>1.3851545133427291E-7</v>
      </c>
      <c r="M130" s="80">
        <f t="shared" ca="1" si="26"/>
        <v>450467.1054000429</v>
      </c>
      <c r="N130" s="80">
        <f t="shared" ca="1" si="27"/>
        <v>1001559.7539118029</v>
      </c>
      <c r="O130" s="80">
        <f t="shared" ca="1" si="28"/>
        <v>98568.38313030063</v>
      </c>
      <c r="P130" s="58">
        <f t="shared" ca="1" si="29"/>
        <v>3.7217663996316709E-4</v>
      </c>
      <c r="Q130" s="58"/>
      <c r="R130" s="58"/>
      <c r="S130" s="58"/>
    </row>
    <row r="131" spans="1:19">
      <c r="A131" s="89"/>
      <c r="B131" s="89"/>
      <c r="C131" s="58"/>
      <c r="D131" s="88">
        <f t="shared" si="17"/>
        <v>0</v>
      </c>
      <c r="E131" s="88">
        <f t="shared" si="18"/>
        <v>0</v>
      </c>
      <c r="F131" s="80">
        <f t="shared" si="19"/>
        <v>0</v>
      </c>
      <c r="G131" s="80">
        <f t="shared" si="20"/>
        <v>0</v>
      </c>
      <c r="H131" s="80">
        <f t="shared" si="21"/>
        <v>0</v>
      </c>
      <c r="I131" s="80">
        <f t="shared" si="22"/>
        <v>0</v>
      </c>
      <c r="J131" s="80">
        <f t="shared" si="23"/>
        <v>0</v>
      </c>
      <c r="K131" s="80">
        <f t="shared" ca="1" si="24"/>
        <v>-3.7217663996316709E-4</v>
      </c>
      <c r="L131" s="80">
        <f t="shared" ca="1" si="25"/>
        <v>1.3851545133427291E-7</v>
      </c>
      <c r="M131" s="80">
        <f t="shared" ca="1" si="26"/>
        <v>450467.1054000429</v>
      </c>
      <c r="N131" s="80">
        <f t="shared" ca="1" si="27"/>
        <v>1001559.7539118029</v>
      </c>
      <c r="O131" s="80">
        <f t="shared" ca="1" si="28"/>
        <v>98568.38313030063</v>
      </c>
      <c r="P131" s="58">
        <f t="shared" ca="1" si="29"/>
        <v>3.7217663996316709E-4</v>
      </c>
      <c r="Q131" s="58"/>
      <c r="R131" s="58"/>
      <c r="S131" s="58"/>
    </row>
    <row r="132" spans="1:19">
      <c r="A132" s="89"/>
      <c r="B132" s="89"/>
      <c r="C132" s="58"/>
      <c r="D132" s="88">
        <f t="shared" si="17"/>
        <v>0</v>
      </c>
      <c r="E132" s="88">
        <f t="shared" si="18"/>
        <v>0</v>
      </c>
      <c r="F132" s="80">
        <f t="shared" si="19"/>
        <v>0</v>
      </c>
      <c r="G132" s="80">
        <f t="shared" si="20"/>
        <v>0</v>
      </c>
      <c r="H132" s="80">
        <f t="shared" si="21"/>
        <v>0</v>
      </c>
      <c r="I132" s="80">
        <f t="shared" si="22"/>
        <v>0</v>
      </c>
      <c r="J132" s="80">
        <f t="shared" si="23"/>
        <v>0</v>
      </c>
      <c r="K132" s="80">
        <f t="shared" ca="1" si="24"/>
        <v>-3.7217663996316709E-4</v>
      </c>
      <c r="L132" s="80">
        <f t="shared" ca="1" si="25"/>
        <v>1.3851545133427291E-7</v>
      </c>
      <c r="M132" s="80">
        <f t="shared" ca="1" si="26"/>
        <v>450467.1054000429</v>
      </c>
      <c r="N132" s="80">
        <f t="shared" ca="1" si="27"/>
        <v>1001559.7539118029</v>
      </c>
      <c r="O132" s="80">
        <f t="shared" ca="1" si="28"/>
        <v>98568.38313030063</v>
      </c>
      <c r="P132" s="58">
        <f t="shared" ca="1" si="29"/>
        <v>3.7217663996316709E-4</v>
      </c>
      <c r="Q132" s="58"/>
      <c r="R132" s="58"/>
      <c r="S132" s="58"/>
    </row>
    <row r="133" spans="1:19">
      <c r="A133" s="89"/>
      <c r="B133" s="89"/>
      <c r="C133" s="58"/>
      <c r="D133" s="88">
        <f t="shared" si="17"/>
        <v>0</v>
      </c>
      <c r="E133" s="88">
        <f t="shared" si="18"/>
        <v>0</v>
      </c>
      <c r="F133" s="80">
        <f t="shared" si="19"/>
        <v>0</v>
      </c>
      <c r="G133" s="80">
        <f t="shared" si="20"/>
        <v>0</v>
      </c>
      <c r="H133" s="80">
        <f t="shared" si="21"/>
        <v>0</v>
      </c>
      <c r="I133" s="80">
        <f t="shared" si="22"/>
        <v>0</v>
      </c>
      <c r="J133" s="80">
        <f t="shared" si="23"/>
        <v>0</v>
      </c>
      <c r="K133" s="80">
        <f t="shared" ca="1" si="24"/>
        <v>-3.7217663996316709E-4</v>
      </c>
      <c r="L133" s="80">
        <f t="shared" ca="1" si="25"/>
        <v>1.3851545133427291E-7</v>
      </c>
      <c r="M133" s="80">
        <f t="shared" ca="1" si="26"/>
        <v>450467.1054000429</v>
      </c>
      <c r="N133" s="80">
        <f t="shared" ca="1" si="27"/>
        <v>1001559.7539118029</v>
      </c>
      <c r="O133" s="80">
        <f t="shared" ca="1" si="28"/>
        <v>98568.38313030063</v>
      </c>
      <c r="P133" s="58">
        <f t="shared" ca="1" si="29"/>
        <v>3.7217663996316709E-4</v>
      </c>
      <c r="Q133" s="58"/>
      <c r="R133" s="58"/>
      <c r="S133" s="58"/>
    </row>
    <row r="134" spans="1:19">
      <c r="A134" s="89"/>
      <c r="B134" s="89"/>
      <c r="C134" s="58"/>
      <c r="D134" s="88">
        <f t="shared" si="17"/>
        <v>0</v>
      </c>
      <c r="E134" s="88">
        <f t="shared" si="18"/>
        <v>0</v>
      </c>
      <c r="F134" s="80">
        <f t="shared" si="19"/>
        <v>0</v>
      </c>
      <c r="G134" s="80">
        <f t="shared" si="20"/>
        <v>0</v>
      </c>
      <c r="H134" s="80">
        <f t="shared" si="21"/>
        <v>0</v>
      </c>
      <c r="I134" s="80">
        <f t="shared" si="22"/>
        <v>0</v>
      </c>
      <c r="J134" s="80">
        <f t="shared" si="23"/>
        <v>0</v>
      </c>
      <c r="K134" s="80">
        <f t="shared" ca="1" si="24"/>
        <v>-3.7217663996316709E-4</v>
      </c>
      <c r="L134" s="80">
        <f t="shared" ca="1" si="25"/>
        <v>1.3851545133427291E-7</v>
      </c>
      <c r="M134" s="80">
        <f t="shared" ca="1" si="26"/>
        <v>450467.1054000429</v>
      </c>
      <c r="N134" s="80">
        <f t="shared" ca="1" si="27"/>
        <v>1001559.7539118029</v>
      </c>
      <c r="O134" s="80">
        <f t="shared" ca="1" si="28"/>
        <v>98568.38313030063</v>
      </c>
      <c r="P134" s="58">
        <f t="shared" ca="1" si="29"/>
        <v>3.7217663996316709E-4</v>
      </c>
      <c r="Q134" s="58"/>
      <c r="R134" s="58"/>
      <c r="S134" s="58"/>
    </row>
    <row r="135" spans="1:19">
      <c r="A135" s="89"/>
      <c r="B135" s="89"/>
      <c r="C135" s="58"/>
      <c r="D135" s="88">
        <f t="shared" si="17"/>
        <v>0</v>
      </c>
      <c r="E135" s="88">
        <f t="shared" si="18"/>
        <v>0</v>
      </c>
      <c r="F135" s="80">
        <f t="shared" si="19"/>
        <v>0</v>
      </c>
      <c r="G135" s="80">
        <f t="shared" si="20"/>
        <v>0</v>
      </c>
      <c r="H135" s="80">
        <f t="shared" si="21"/>
        <v>0</v>
      </c>
      <c r="I135" s="80">
        <f t="shared" si="22"/>
        <v>0</v>
      </c>
      <c r="J135" s="80">
        <f t="shared" si="23"/>
        <v>0</v>
      </c>
      <c r="K135" s="80">
        <f t="shared" ca="1" si="24"/>
        <v>-3.7217663996316709E-4</v>
      </c>
      <c r="L135" s="80">
        <f t="shared" ca="1" si="25"/>
        <v>1.3851545133427291E-7</v>
      </c>
      <c r="M135" s="80">
        <f t="shared" ca="1" si="26"/>
        <v>450467.1054000429</v>
      </c>
      <c r="N135" s="80">
        <f t="shared" ca="1" si="27"/>
        <v>1001559.7539118029</v>
      </c>
      <c r="O135" s="80">
        <f t="shared" ca="1" si="28"/>
        <v>98568.38313030063</v>
      </c>
      <c r="P135" s="58">
        <f t="shared" ca="1" si="29"/>
        <v>3.7217663996316709E-4</v>
      </c>
      <c r="Q135" s="58"/>
      <c r="R135" s="58"/>
      <c r="S135" s="58"/>
    </row>
    <row r="136" spans="1:19">
      <c r="A136" s="89"/>
      <c r="B136" s="89"/>
      <c r="C136" s="58"/>
      <c r="D136" s="88">
        <f t="shared" si="17"/>
        <v>0</v>
      </c>
      <c r="E136" s="88">
        <f t="shared" si="18"/>
        <v>0</v>
      </c>
      <c r="F136" s="80">
        <f t="shared" si="19"/>
        <v>0</v>
      </c>
      <c r="G136" s="80">
        <f t="shared" si="20"/>
        <v>0</v>
      </c>
      <c r="H136" s="80">
        <f t="shared" si="21"/>
        <v>0</v>
      </c>
      <c r="I136" s="80">
        <f t="shared" si="22"/>
        <v>0</v>
      </c>
      <c r="J136" s="80">
        <f t="shared" si="23"/>
        <v>0</v>
      </c>
      <c r="K136" s="80">
        <f t="shared" ca="1" si="24"/>
        <v>-3.7217663996316709E-4</v>
      </c>
      <c r="L136" s="80">
        <f t="shared" ca="1" si="25"/>
        <v>1.3851545133427291E-7</v>
      </c>
      <c r="M136" s="80">
        <f t="shared" ca="1" si="26"/>
        <v>450467.1054000429</v>
      </c>
      <c r="N136" s="80">
        <f t="shared" ca="1" si="27"/>
        <v>1001559.7539118029</v>
      </c>
      <c r="O136" s="80">
        <f t="shared" ca="1" si="28"/>
        <v>98568.38313030063</v>
      </c>
      <c r="P136" s="58">
        <f t="shared" ca="1" si="29"/>
        <v>3.7217663996316709E-4</v>
      </c>
      <c r="Q136" s="58"/>
      <c r="R136" s="58"/>
      <c r="S136" s="58"/>
    </row>
    <row r="137" spans="1:19">
      <c r="A137" s="89"/>
      <c r="B137" s="89"/>
      <c r="C137" s="58"/>
      <c r="D137" s="88">
        <f t="shared" si="17"/>
        <v>0</v>
      </c>
      <c r="E137" s="88">
        <f t="shared" si="18"/>
        <v>0</v>
      </c>
      <c r="F137" s="80">
        <f t="shared" si="19"/>
        <v>0</v>
      </c>
      <c r="G137" s="80">
        <f t="shared" si="20"/>
        <v>0</v>
      </c>
      <c r="H137" s="80">
        <f t="shared" si="21"/>
        <v>0</v>
      </c>
      <c r="I137" s="80">
        <f t="shared" si="22"/>
        <v>0</v>
      </c>
      <c r="J137" s="80">
        <f t="shared" si="23"/>
        <v>0</v>
      </c>
      <c r="K137" s="80">
        <f t="shared" ca="1" si="24"/>
        <v>-3.7217663996316709E-4</v>
      </c>
      <c r="L137" s="80">
        <f t="shared" ca="1" si="25"/>
        <v>1.3851545133427291E-7</v>
      </c>
      <c r="M137" s="80">
        <f t="shared" ca="1" si="26"/>
        <v>450467.1054000429</v>
      </c>
      <c r="N137" s="80">
        <f t="shared" ca="1" si="27"/>
        <v>1001559.7539118029</v>
      </c>
      <c r="O137" s="80">
        <f t="shared" ca="1" si="28"/>
        <v>98568.38313030063</v>
      </c>
      <c r="P137" s="58">
        <f t="shared" ca="1" si="29"/>
        <v>3.7217663996316709E-4</v>
      </c>
      <c r="Q137" s="58"/>
      <c r="R137" s="58"/>
      <c r="S137" s="58"/>
    </row>
    <row r="138" spans="1:19">
      <c r="A138" s="89"/>
      <c r="B138" s="89"/>
      <c r="C138" s="58"/>
      <c r="D138" s="88">
        <f t="shared" si="17"/>
        <v>0</v>
      </c>
      <c r="E138" s="88">
        <f t="shared" si="18"/>
        <v>0</v>
      </c>
      <c r="F138" s="80">
        <f t="shared" si="19"/>
        <v>0</v>
      </c>
      <c r="G138" s="80">
        <f t="shared" si="20"/>
        <v>0</v>
      </c>
      <c r="H138" s="80">
        <f t="shared" si="21"/>
        <v>0</v>
      </c>
      <c r="I138" s="80">
        <f t="shared" si="22"/>
        <v>0</v>
      </c>
      <c r="J138" s="80">
        <f t="shared" si="23"/>
        <v>0</v>
      </c>
      <c r="K138" s="80">
        <f t="shared" ca="1" si="24"/>
        <v>-3.7217663996316709E-4</v>
      </c>
      <c r="L138" s="80">
        <f t="shared" ca="1" si="25"/>
        <v>1.3851545133427291E-7</v>
      </c>
      <c r="M138" s="80">
        <f t="shared" ca="1" si="26"/>
        <v>450467.1054000429</v>
      </c>
      <c r="N138" s="80">
        <f t="shared" ca="1" si="27"/>
        <v>1001559.7539118029</v>
      </c>
      <c r="O138" s="80">
        <f t="shared" ca="1" si="28"/>
        <v>98568.38313030063</v>
      </c>
      <c r="P138" s="58">
        <f t="shared" ca="1" si="29"/>
        <v>3.7217663996316709E-4</v>
      </c>
      <c r="Q138" s="58"/>
      <c r="R138" s="58"/>
      <c r="S138" s="58"/>
    </row>
    <row r="139" spans="1:19">
      <c r="A139" s="89"/>
      <c r="B139" s="89"/>
      <c r="C139" s="58"/>
      <c r="D139" s="88">
        <f t="shared" si="17"/>
        <v>0</v>
      </c>
      <c r="E139" s="88">
        <f t="shared" si="18"/>
        <v>0</v>
      </c>
      <c r="F139" s="80">
        <f t="shared" si="19"/>
        <v>0</v>
      </c>
      <c r="G139" s="80">
        <f t="shared" si="20"/>
        <v>0</v>
      </c>
      <c r="H139" s="80">
        <f t="shared" si="21"/>
        <v>0</v>
      </c>
      <c r="I139" s="80">
        <f t="shared" si="22"/>
        <v>0</v>
      </c>
      <c r="J139" s="80">
        <f t="shared" si="23"/>
        <v>0</v>
      </c>
      <c r="K139" s="80">
        <f t="shared" ca="1" si="24"/>
        <v>-3.7217663996316709E-4</v>
      </c>
      <c r="L139" s="80">
        <f t="shared" ca="1" si="25"/>
        <v>1.3851545133427291E-7</v>
      </c>
      <c r="M139" s="80">
        <f t="shared" ca="1" si="26"/>
        <v>450467.1054000429</v>
      </c>
      <c r="N139" s="80">
        <f t="shared" ca="1" si="27"/>
        <v>1001559.7539118029</v>
      </c>
      <c r="O139" s="80">
        <f t="shared" ca="1" si="28"/>
        <v>98568.38313030063</v>
      </c>
      <c r="P139" s="58">
        <f t="shared" ca="1" si="29"/>
        <v>3.7217663996316709E-4</v>
      </c>
      <c r="Q139" s="58"/>
      <c r="R139" s="58"/>
      <c r="S139" s="58"/>
    </row>
    <row r="140" spans="1:19">
      <c r="A140" s="89"/>
      <c r="B140" s="89"/>
      <c r="C140" s="58"/>
      <c r="D140" s="88">
        <f t="shared" si="17"/>
        <v>0</v>
      </c>
      <c r="E140" s="88">
        <f t="shared" si="18"/>
        <v>0</v>
      </c>
      <c r="F140" s="80">
        <f t="shared" si="19"/>
        <v>0</v>
      </c>
      <c r="G140" s="80">
        <f t="shared" si="20"/>
        <v>0</v>
      </c>
      <c r="H140" s="80">
        <f t="shared" si="21"/>
        <v>0</v>
      </c>
      <c r="I140" s="80">
        <f t="shared" si="22"/>
        <v>0</v>
      </c>
      <c r="J140" s="80">
        <f t="shared" si="23"/>
        <v>0</v>
      </c>
      <c r="K140" s="80">
        <f t="shared" ca="1" si="24"/>
        <v>-3.7217663996316709E-4</v>
      </c>
      <c r="L140" s="80">
        <f t="shared" ca="1" si="25"/>
        <v>1.3851545133427291E-7</v>
      </c>
      <c r="M140" s="80">
        <f t="shared" ca="1" si="26"/>
        <v>450467.1054000429</v>
      </c>
      <c r="N140" s="80">
        <f t="shared" ca="1" si="27"/>
        <v>1001559.7539118029</v>
      </c>
      <c r="O140" s="80">
        <f t="shared" ca="1" si="28"/>
        <v>98568.38313030063</v>
      </c>
      <c r="P140" s="58">
        <f t="shared" ca="1" si="29"/>
        <v>3.7217663996316709E-4</v>
      </c>
      <c r="Q140" s="58"/>
      <c r="R140" s="58"/>
      <c r="S140" s="58"/>
    </row>
    <row r="141" spans="1:19">
      <c r="A141" s="89"/>
      <c r="B141" s="89"/>
      <c r="C141" s="58"/>
      <c r="D141" s="88">
        <f t="shared" si="17"/>
        <v>0</v>
      </c>
      <c r="E141" s="88">
        <f t="shared" si="18"/>
        <v>0</v>
      </c>
      <c r="F141" s="80">
        <f t="shared" si="19"/>
        <v>0</v>
      </c>
      <c r="G141" s="80">
        <f t="shared" si="20"/>
        <v>0</v>
      </c>
      <c r="H141" s="80">
        <f t="shared" si="21"/>
        <v>0</v>
      </c>
      <c r="I141" s="80">
        <f t="shared" si="22"/>
        <v>0</v>
      </c>
      <c r="J141" s="80">
        <f t="shared" si="23"/>
        <v>0</v>
      </c>
      <c r="K141" s="80">
        <f t="shared" ca="1" si="24"/>
        <v>-3.7217663996316709E-4</v>
      </c>
      <c r="L141" s="80">
        <f t="shared" ca="1" si="25"/>
        <v>1.3851545133427291E-7</v>
      </c>
      <c r="M141" s="80">
        <f t="shared" ca="1" si="26"/>
        <v>450467.1054000429</v>
      </c>
      <c r="N141" s="80">
        <f t="shared" ca="1" si="27"/>
        <v>1001559.7539118029</v>
      </c>
      <c r="O141" s="80">
        <f t="shared" ca="1" si="28"/>
        <v>98568.38313030063</v>
      </c>
      <c r="P141" s="58">
        <f t="shared" ca="1" si="29"/>
        <v>3.7217663996316709E-4</v>
      </c>
      <c r="Q141" s="58"/>
      <c r="R141" s="58"/>
      <c r="S141" s="58"/>
    </row>
    <row r="142" spans="1:19">
      <c r="A142" s="89"/>
      <c r="B142" s="89"/>
      <c r="C142" s="58"/>
      <c r="D142" s="88">
        <f t="shared" si="17"/>
        <v>0</v>
      </c>
      <c r="E142" s="88">
        <f t="shared" si="18"/>
        <v>0</v>
      </c>
      <c r="F142" s="80">
        <f t="shared" si="19"/>
        <v>0</v>
      </c>
      <c r="G142" s="80">
        <f t="shared" si="20"/>
        <v>0</v>
      </c>
      <c r="H142" s="80">
        <f t="shared" si="21"/>
        <v>0</v>
      </c>
      <c r="I142" s="80">
        <f t="shared" si="22"/>
        <v>0</v>
      </c>
      <c r="J142" s="80">
        <f t="shared" si="23"/>
        <v>0</v>
      </c>
      <c r="K142" s="80">
        <f t="shared" ca="1" si="24"/>
        <v>-3.7217663996316709E-4</v>
      </c>
      <c r="L142" s="80">
        <f t="shared" ca="1" si="25"/>
        <v>1.3851545133427291E-7</v>
      </c>
      <c r="M142" s="80">
        <f t="shared" ca="1" si="26"/>
        <v>450467.1054000429</v>
      </c>
      <c r="N142" s="80">
        <f t="shared" ca="1" si="27"/>
        <v>1001559.7539118029</v>
      </c>
      <c r="O142" s="80">
        <f t="shared" ca="1" si="28"/>
        <v>98568.38313030063</v>
      </c>
      <c r="P142" s="58">
        <f t="shared" ca="1" si="29"/>
        <v>3.7217663996316709E-4</v>
      </c>
      <c r="Q142" s="58"/>
      <c r="R142" s="58"/>
      <c r="S142" s="58"/>
    </row>
    <row r="143" spans="1:19">
      <c r="A143" s="89"/>
      <c r="B143" s="89"/>
      <c r="C143" s="58"/>
      <c r="D143" s="88">
        <f t="shared" si="17"/>
        <v>0</v>
      </c>
      <c r="E143" s="88">
        <f t="shared" si="18"/>
        <v>0</v>
      </c>
      <c r="F143" s="80">
        <f t="shared" si="19"/>
        <v>0</v>
      </c>
      <c r="G143" s="80">
        <f t="shared" si="20"/>
        <v>0</v>
      </c>
      <c r="H143" s="80">
        <f t="shared" si="21"/>
        <v>0</v>
      </c>
      <c r="I143" s="80">
        <f t="shared" si="22"/>
        <v>0</v>
      </c>
      <c r="J143" s="80">
        <f t="shared" si="23"/>
        <v>0</v>
      </c>
      <c r="K143" s="80">
        <f t="shared" ca="1" si="24"/>
        <v>-3.7217663996316709E-4</v>
      </c>
      <c r="L143" s="80">
        <f t="shared" ca="1" si="25"/>
        <v>1.3851545133427291E-7</v>
      </c>
      <c r="M143" s="80">
        <f t="shared" ca="1" si="26"/>
        <v>450467.1054000429</v>
      </c>
      <c r="N143" s="80">
        <f t="shared" ca="1" si="27"/>
        <v>1001559.7539118029</v>
      </c>
      <c r="O143" s="80">
        <f t="shared" ca="1" si="28"/>
        <v>98568.38313030063</v>
      </c>
      <c r="P143" s="58">
        <f t="shared" ca="1" si="29"/>
        <v>3.7217663996316709E-4</v>
      </c>
      <c r="Q143" s="58"/>
      <c r="R143" s="58"/>
      <c r="S143" s="58"/>
    </row>
    <row r="144" spans="1:19">
      <c r="A144" s="89"/>
      <c r="B144" s="89"/>
      <c r="C144" s="58"/>
      <c r="D144" s="88">
        <f t="shared" si="17"/>
        <v>0</v>
      </c>
      <c r="E144" s="88">
        <f t="shared" si="18"/>
        <v>0</v>
      </c>
      <c r="F144" s="80">
        <f t="shared" si="19"/>
        <v>0</v>
      </c>
      <c r="G144" s="80">
        <f t="shared" si="20"/>
        <v>0</v>
      </c>
      <c r="H144" s="80">
        <f t="shared" si="21"/>
        <v>0</v>
      </c>
      <c r="I144" s="80">
        <f t="shared" si="22"/>
        <v>0</v>
      </c>
      <c r="J144" s="80">
        <f t="shared" si="23"/>
        <v>0</v>
      </c>
      <c r="K144" s="80">
        <f t="shared" ca="1" si="24"/>
        <v>-3.7217663996316709E-4</v>
      </c>
      <c r="L144" s="80">
        <f t="shared" ca="1" si="25"/>
        <v>1.3851545133427291E-7</v>
      </c>
      <c r="M144" s="80">
        <f t="shared" ca="1" si="26"/>
        <v>450467.1054000429</v>
      </c>
      <c r="N144" s="80">
        <f t="shared" ca="1" si="27"/>
        <v>1001559.7539118029</v>
      </c>
      <c r="O144" s="80">
        <f t="shared" ca="1" si="28"/>
        <v>98568.38313030063</v>
      </c>
      <c r="P144" s="58">
        <f t="shared" ca="1" si="29"/>
        <v>3.7217663996316709E-4</v>
      </c>
      <c r="Q144" s="58"/>
      <c r="R144" s="58"/>
      <c r="S144" s="58"/>
    </row>
    <row r="145" spans="1:19">
      <c r="A145" s="89"/>
      <c r="B145" s="89"/>
      <c r="C145" s="58"/>
      <c r="D145" s="88">
        <f t="shared" si="17"/>
        <v>0</v>
      </c>
      <c r="E145" s="88">
        <f t="shared" si="18"/>
        <v>0</v>
      </c>
      <c r="F145" s="80">
        <f t="shared" si="19"/>
        <v>0</v>
      </c>
      <c r="G145" s="80">
        <f t="shared" si="20"/>
        <v>0</v>
      </c>
      <c r="H145" s="80">
        <f t="shared" si="21"/>
        <v>0</v>
      </c>
      <c r="I145" s="80">
        <f t="shared" si="22"/>
        <v>0</v>
      </c>
      <c r="J145" s="80">
        <f t="shared" si="23"/>
        <v>0</v>
      </c>
      <c r="K145" s="80">
        <f t="shared" ca="1" si="24"/>
        <v>-3.7217663996316709E-4</v>
      </c>
      <c r="L145" s="80">
        <f t="shared" ca="1" si="25"/>
        <v>1.3851545133427291E-7</v>
      </c>
      <c r="M145" s="80">
        <f t="shared" ca="1" si="26"/>
        <v>450467.1054000429</v>
      </c>
      <c r="N145" s="80">
        <f t="shared" ca="1" si="27"/>
        <v>1001559.7539118029</v>
      </c>
      <c r="O145" s="80">
        <f t="shared" ca="1" si="28"/>
        <v>98568.38313030063</v>
      </c>
      <c r="P145" s="58">
        <f t="shared" ca="1" si="29"/>
        <v>3.7217663996316709E-4</v>
      </c>
      <c r="Q145" s="58"/>
      <c r="R145" s="58"/>
      <c r="S145" s="58"/>
    </row>
    <row r="146" spans="1:19">
      <c r="C146" s="58"/>
      <c r="D146" s="88">
        <f t="shared" si="17"/>
        <v>0</v>
      </c>
      <c r="E146" s="88">
        <f t="shared" si="18"/>
        <v>0</v>
      </c>
      <c r="F146" s="80">
        <f t="shared" si="19"/>
        <v>0</v>
      </c>
      <c r="G146" s="80">
        <f t="shared" si="20"/>
        <v>0</v>
      </c>
      <c r="H146" s="80">
        <f t="shared" si="21"/>
        <v>0</v>
      </c>
      <c r="I146" s="80">
        <f t="shared" si="22"/>
        <v>0</v>
      </c>
      <c r="J146" s="80">
        <f t="shared" si="23"/>
        <v>0</v>
      </c>
      <c r="K146" s="80">
        <f t="shared" ca="1" si="24"/>
        <v>-3.7217663996316709E-4</v>
      </c>
      <c r="L146" s="80">
        <f t="shared" ca="1" si="25"/>
        <v>1.3851545133427291E-7</v>
      </c>
      <c r="M146" s="80">
        <f t="shared" ca="1" si="26"/>
        <v>450467.1054000429</v>
      </c>
      <c r="N146" s="80">
        <f t="shared" ca="1" si="27"/>
        <v>1001559.7539118029</v>
      </c>
      <c r="O146" s="80">
        <f t="shared" ca="1" si="28"/>
        <v>98568.38313030063</v>
      </c>
      <c r="P146" s="58">
        <f t="shared" ca="1" si="29"/>
        <v>3.7217663996316709E-4</v>
      </c>
      <c r="Q146" s="58"/>
      <c r="R146" s="58"/>
      <c r="S146" s="58"/>
    </row>
    <row r="147" spans="1:19">
      <c r="C147" s="58"/>
      <c r="D147" s="88">
        <f t="shared" si="17"/>
        <v>0</v>
      </c>
      <c r="E147" s="88">
        <f t="shared" si="18"/>
        <v>0</v>
      </c>
      <c r="F147" s="80">
        <f t="shared" si="19"/>
        <v>0</v>
      </c>
      <c r="G147" s="80">
        <f t="shared" si="20"/>
        <v>0</v>
      </c>
      <c r="H147" s="80">
        <f t="shared" si="21"/>
        <v>0</v>
      </c>
      <c r="I147" s="80">
        <f t="shared" si="22"/>
        <v>0</v>
      </c>
      <c r="J147" s="80">
        <f t="shared" si="23"/>
        <v>0</v>
      </c>
      <c r="K147" s="80">
        <f t="shared" ca="1" si="24"/>
        <v>-3.7217663996316709E-4</v>
      </c>
      <c r="L147" s="80">
        <f t="shared" ca="1" si="25"/>
        <v>1.3851545133427291E-7</v>
      </c>
      <c r="M147" s="80">
        <f t="shared" ca="1" si="26"/>
        <v>450467.1054000429</v>
      </c>
      <c r="N147" s="80">
        <f t="shared" ca="1" si="27"/>
        <v>1001559.7539118029</v>
      </c>
      <c r="O147" s="80">
        <f t="shared" ca="1" si="28"/>
        <v>98568.38313030063</v>
      </c>
      <c r="P147" s="58">
        <f t="shared" ca="1" si="29"/>
        <v>3.7217663996316709E-4</v>
      </c>
      <c r="Q147" s="58"/>
      <c r="R147" s="58"/>
      <c r="S147" s="58"/>
    </row>
    <row r="148" spans="1:19">
      <c r="C148" s="58"/>
      <c r="D148" s="88">
        <f t="shared" ref="D148:D211" si="30">A148/A$18</f>
        <v>0</v>
      </c>
      <c r="E148" s="88">
        <f t="shared" ref="E148:E211" si="31">B148/B$18</f>
        <v>0</v>
      </c>
      <c r="F148" s="80">
        <f t="shared" ref="F148:F211" si="32">D148*D148</f>
        <v>0</v>
      </c>
      <c r="G148" s="80">
        <f t="shared" ref="G148:G211" si="33">D148*F148</f>
        <v>0</v>
      </c>
      <c r="H148" s="80">
        <f t="shared" ref="H148:H211" si="34">F148*F148</f>
        <v>0</v>
      </c>
      <c r="I148" s="80">
        <f t="shared" ref="I148:I211" si="35">E148*D148</f>
        <v>0</v>
      </c>
      <c r="J148" s="80">
        <f t="shared" ref="J148:J211" si="36">I148*D148</f>
        <v>0</v>
      </c>
      <c r="K148" s="80">
        <f t="shared" ref="K148:K211" ca="1" si="37">+E$4+E$5*D148+E$6*D148^2</f>
        <v>-3.7217663996316709E-4</v>
      </c>
      <c r="L148" s="80">
        <f t="shared" ref="L148:L211" ca="1" si="38">+(K148-E148)^2</f>
        <v>1.3851545133427291E-7</v>
      </c>
      <c r="M148" s="80">
        <f t="shared" ref="M148:M211" ca="1" si="39">(M$1-M$2*D148+M$3*F148)^2</f>
        <v>450467.1054000429</v>
      </c>
      <c r="N148" s="80">
        <f t="shared" ref="N148:N211" ca="1" si="40">(-M$2+M$4*D148-M$5*F148)^2</f>
        <v>1001559.7539118029</v>
      </c>
      <c r="O148" s="80">
        <f t="shared" ref="O148:O211" ca="1" si="41">+(M$3-D148*M$5+F148*M$6)^2</f>
        <v>98568.38313030063</v>
      </c>
      <c r="P148" s="58">
        <f t="shared" ref="P148:P211" ca="1" si="42">+E148-K148</f>
        <v>3.7217663996316709E-4</v>
      </c>
      <c r="Q148" s="58"/>
      <c r="R148" s="58"/>
      <c r="S148" s="58"/>
    </row>
    <row r="149" spans="1:19">
      <c r="C149" s="58"/>
      <c r="D149" s="88">
        <f t="shared" si="30"/>
        <v>0</v>
      </c>
      <c r="E149" s="88">
        <f t="shared" si="31"/>
        <v>0</v>
      </c>
      <c r="F149" s="80">
        <f t="shared" si="32"/>
        <v>0</v>
      </c>
      <c r="G149" s="80">
        <f t="shared" si="33"/>
        <v>0</v>
      </c>
      <c r="H149" s="80">
        <f t="shared" si="34"/>
        <v>0</v>
      </c>
      <c r="I149" s="80">
        <f t="shared" si="35"/>
        <v>0</v>
      </c>
      <c r="J149" s="80">
        <f t="shared" si="36"/>
        <v>0</v>
      </c>
      <c r="K149" s="80">
        <f t="shared" ca="1" si="37"/>
        <v>-3.7217663996316709E-4</v>
      </c>
      <c r="L149" s="80">
        <f t="shared" ca="1" si="38"/>
        <v>1.3851545133427291E-7</v>
      </c>
      <c r="M149" s="80">
        <f t="shared" ca="1" si="39"/>
        <v>450467.1054000429</v>
      </c>
      <c r="N149" s="80">
        <f t="shared" ca="1" si="40"/>
        <v>1001559.7539118029</v>
      </c>
      <c r="O149" s="80">
        <f t="shared" ca="1" si="41"/>
        <v>98568.38313030063</v>
      </c>
      <c r="P149" s="58">
        <f t="shared" ca="1" si="42"/>
        <v>3.7217663996316709E-4</v>
      </c>
      <c r="Q149" s="58"/>
      <c r="R149" s="58"/>
      <c r="S149" s="58"/>
    </row>
    <row r="150" spans="1:19">
      <c r="C150" s="58"/>
      <c r="D150" s="88">
        <f t="shared" si="30"/>
        <v>0</v>
      </c>
      <c r="E150" s="88">
        <f t="shared" si="31"/>
        <v>0</v>
      </c>
      <c r="F150" s="80">
        <f t="shared" si="32"/>
        <v>0</v>
      </c>
      <c r="G150" s="80">
        <f t="shared" si="33"/>
        <v>0</v>
      </c>
      <c r="H150" s="80">
        <f t="shared" si="34"/>
        <v>0</v>
      </c>
      <c r="I150" s="80">
        <f t="shared" si="35"/>
        <v>0</v>
      </c>
      <c r="J150" s="80">
        <f t="shared" si="36"/>
        <v>0</v>
      </c>
      <c r="K150" s="80">
        <f t="shared" ca="1" si="37"/>
        <v>-3.7217663996316709E-4</v>
      </c>
      <c r="L150" s="80">
        <f t="shared" ca="1" si="38"/>
        <v>1.3851545133427291E-7</v>
      </c>
      <c r="M150" s="80">
        <f t="shared" ca="1" si="39"/>
        <v>450467.1054000429</v>
      </c>
      <c r="N150" s="80">
        <f t="shared" ca="1" si="40"/>
        <v>1001559.7539118029</v>
      </c>
      <c r="O150" s="80">
        <f t="shared" ca="1" si="41"/>
        <v>98568.38313030063</v>
      </c>
      <c r="P150" s="58">
        <f t="shared" ca="1" si="42"/>
        <v>3.7217663996316709E-4</v>
      </c>
      <c r="Q150" s="58"/>
      <c r="R150" s="58"/>
      <c r="S150" s="58"/>
    </row>
    <row r="151" spans="1:19">
      <c r="C151" s="58"/>
      <c r="D151" s="88">
        <f t="shared" si="30"/>
        <v>0</v>
      </c>
      <c r="E151" s="88">
        <f t="shared" si="31"/>
        <v>0</v>
      </c>
      <c r="F151" s="80">
        <f t="shared" si="32"/>
        <v>0</v>
      </c>
      <c r="G151" s="80">
        <f t="shared" si="33"/>
        <v>0</v>
      </c>
      <c r="H151" s="80">
        <f t="shared" si="34"/>
        <v>0</v>
      </c>
      <c r="I151" s="80">
        <f t="shared" si="35"/>
        <v>0</v>
      </c>
      <c r="J151" s="80">
        <f t="shared" si="36"/>
        <v>0</v>
      </c>
      <c r="K151" s="80">
        <f t="shared" ca="1" si="37"/>
        <v>-3.7217663996316709E-4</v>
      </c>
      <c r="L151" s="80">
        <f t="shared" ca="1" si="38"/>
        <v>1.3851545133427291E-7</v>
      </c>
      <c r="M151" s="80">
        <f t="shared" ca="1" si="39"/>
        <v>450467.1054000429</v>
      </c>
      <c r="N151" s="80">
        <f t="shared" ca="1" si="40"/>
        <v>1001559.7539118029</v>
      </c>
      <c r="O151" s="80">
        <f t="shared" ca="1" si="41"/>
        <v>98568.38313030063</v>
      </c>
      <c r="P151" s="58">
        <f t="shared" ca="1" si="42"/>
        <v>3.7217663996316709E-4</v>
      </c>
      <c r="Q151" s="58"/>
      <c r="R151" s="58"/>
      <c r="S151" s="58"/>
    </row>
    <row r="152" spans="1:19">
      <c r="C152" s="58"/>
      <c r="D152" s="88">
        <f t="shared" si="30"/>
        <v>0</v>
      </c>
      <c r="E152" s="88">
        <f t="shared" si="31"/>
        <v>0</v>
      </c>
      <c r="F152" s="80">
        <f t="shared" si="32"/>
        <v>0</v>
      </c>
      <c r="G152" s="80">
        <f t="shared" si="33"/>
        <v>0</v>
      </c>
      <c r="H152" s="80">
        <f t="shared" si="34"/>
        <v>0</v>
      </c>
      <c r="I152" s="80">
        <f t="shared" si="35"/>
        <v>0</v>
      </c>
      <c r="J152" s="80">
        <f t="shared" si="36"/>
        <v>0</v>
      </c>
      <c r="K152" s="80">
        <f t="shared" ca="1" si="37"/>
        <v>-3.7217663996316709E-4</v>
      </c>
      <c r="L152" s="80">
        <f t="shared" ca="1" si="38"/>
        <v>1.3851545133427291E-7</v>
      </c>
      <c r="M152" s="80">
        <f t="shared" ca="1" si="39"/>
        <v>450467.1054000429</v>
      </c>
      <c r="N152" s="80">
        <f t="shared" ca="1" si="40"/>
        <v>1001559.7539118029</v>
      </c>
      <c r="O152" s="80">
        <f t="shared" ca="1" si="41"/>
        <v>98568.38313030063</v>
      </c>
      <c r="P152" s="58">
        <f t="shared" ca="1" si="42"/>
        <v>3.7217663996316709E-4</v>
      </c>
      <c r="Q152" s="58"/>
      <c r="R152" s="58"/>
      <c r="S152" s="58"/>
    </row>
    <row r="153" spans="1:19">
      <c r="C153" s="58"/>
      <c r="D153" s="88">
        <f t="shared" si="30"/>
        <v>0</v>
      </c>
      <c r="E153" s="88">
        <f t="shared" si="31"/>
        <v>0</v>
      </c>
      <c r="F153" s="80">
        <f t="shared" si="32"/>
        <v>0</v>
      </c>
      <c r="G153" s="80">
        <f t="shared" si="33"/>
        <v>0</v>
      </c>
      <c r="H153" s="80">
        <f t="shared" si="34"/>
        <v>0</v>
      </c>
      <c r="I153" s="80">
        <f t="shared" si="35"/>
        <v>0</v>
      </c>
      <c r="J153" s="80">
        <f t="shared" si="36"/>
        <v>0</v>
      </c>
      <c r="K153" s="80">
        <f t="shared" ca="1" si="37"/>
        <v>-3.7217663996316709E-4</v>
      </c>
      <c r="L153" s="80">
        <f t="shared" ca="1" si="38"/>
        <v>1.3851545133427291E-7</v>
      </c>
      <c r="M153" s="80">
        <f t="shared" ca="1" si="39"/>
        <v>450467.1054000429</v>
      </c>
      <c r="N153" s="80">
        <f t="shared" ca="1" si="40"/>
        <v>1001559.7539118029</v>
      </c>
      <c r="O153" s="80">
        <f t="shared" ca="1" si="41"/>
        <v>98568.38313030063</v>
      </c>
      <c r="P153" s="58">
        <f t="shared" ca="1" si="42"/>
        <v>3.7217663996316709E-4</v>
      </c>
      <c r="Q153" s="58"/>
      <c r="R153" s="58"/>
      <c r="S153" s="58"/>
    </row>
    <row r="154" spans="1:19">
      <c r="A154" s="89"/>
      <c r="B154" s="89"/>
      <c r="C154" s="58"/>
      <c r="D154" s="88">
        <f t="shared" si="30"/>
        <v>0</v>
      </c>
      <c r="E154" s="88">
        <f t="shared" si="31"/>
        <v>0</v>
      </c>
      <c r="F154" s="80">
        <f t="shared" si="32"/>
        <v>0</v>
      </c>
      <c r="G154" s="80">
        <f t="shared" si="33"/>
        <v>0</v>
      </c>
      <c r="H154" s="80">
        <f t="shared" si="34"/>
        <v>0</v>
      </c>
      <c r="I154" s="80">
        <f t="shared" si="35"/>
        <v>0</v>
      </c>
      <c r="J154" s="80">
        <f t="shared" si="36"/>
        <v>0</v>
      </c>
      <c r="K154" s="80">
        <f t="shared" ca="1" si="37"/>
        <v>-3.7217663996316709E-4</v>
      </c>
      <c r="L154" s="80">
        <f t="shared" ca="1" si="38"/>
        <v>1.3851545133427291E-7</v>
      </c>
      <c r="M154" s="80">
        <f t="shared" ca="1" si="39"/>
        <v>450467.1054000429</v>
      </c>
      <c r="N154" s="80">
        <f t="shared" ca="1" si="40"/>
        <v>1001559.7539118029</v>
      </c>
      <c r="O154" s="80">
        <f t="shared" ca="1" si="41"/>
        <v>98568.38313030063</v>
      </c>
      <c r="P154" s="58">
        <f t="shared" ca="1" si="42"/>
        <v>3.7217663996316709E-4</v>
      </c>
      <c r="Q154" s="58"/>
      <c r="R154" s="58"/>
      <c r="S154" s="58"/>
    </row>
    <row r="155" spans="1:19">
      <c r="A155" s="89"/>
      <c r="B155" s="89"/>
      <c r="C155" s="58"/>
      <c r="D155" s="88">
        <f t="shared" si="30"/>
        <v>0</v>
      </c>
      <c r="E155" s="88">
        <f t="shared" si="31"/>
        <v>0</v>
      </c>
      <c r="F155" s="80">
        <f t="shared" si="32"/>
        <v>0</v>
      </c>
      <c r="G155" s="80">
        <f t="shared" si="33"/>
        <v>0</v>
      </c>
      <c r="H155" s="80">
        <f t="shared" si="34"/>
        <v>0</v>
      </c>
      <c r="I155" s="80">
        <f t="shared" si="35"/>
        <v>0</v>
      </c>
      <c r="J155" s="80">
        <f t="shared" si="36"/>
        <v>0</v>
      </c>
      <c r="K155" s="80">
        <f t="shared" ca="1" si="37"/>
        <v>-3.7217663996316709E-4</v>
      </c>
      <c r="L155" s="80">
        <f t="shared" ca="1" si="38"/>
        <v>1.3851545133427291E-7</v>
      </c>
      <c r="M155" s="80">
        <f t="shared" ca="1" si="39"/>
        <v>450467.1054000429</v>
      </c>
      <c r="N155" s="80">
        <f t="shared" ca="1" si="40"/>
        <v>1001559.7539118029</v>
      </c>
      <c r="O155" s="80">
        <f t="shared" ca="1" si="41"/>
        <v>98568.38313030063</v>
      </c>
      <c r="P155" s="58">
        <f t="shared" ca="1" si="42"/>
        <v>3.7217663996316709E-4</v>
      </c>
      <c r="Q155" s="58"/>
      <c r="R155" s="58"/>
      <c r="S155" s="58"/>
    </row>
    <row r="156" spans="1:19">
      <c r="A156" s="89"/>
      <c r="B156" s="89"/>
      <c r="C156" s="58"/>
      <c r="D156" s="88">
        <f t="shared" si="30"/>
        <v>0</v>
      </c>
      <c r="E156" s="88">
        <f t="shared" si="31"/>
        <v>0</v>
      </c>
      <c r="F156" s="80">
        <f t="shared" si="32"/>
        <v>0</v>
      </c>
      <c r="G156" s="80">
        <f t="shared" si="33"/>
        <v>0</v>
      </c>
      <c r="H156" s="80">
        <f t="shared" si="34"/>
        <v>0</v>
      </c>
      <c r="I156" s="80">
        <f t="shared" si="35"/>
        <v>0</v>
      </c>
      <c r="J156" s="80">
        <f t="shared" si="36"/>
        <v>0</v>
      </c>
      <c r="K156" s="80">
        <f t="shared" ca="1" si="37"/>
        <v>-3.7217663996316709E-4</v>
      </c>
      <c r="L156" s="80">
        <f t="shared" ca="1" si="38"/>
        <v>1.3851545133427291E-7</v>
      </c>
      <c r="M156" s="80">
        <f t="shared" ca="1" si="39"/>
        <v>450467.1054000429</v>
      </c>
      <c r="N156" s="80">
        <f t="shared" ca="1" si="40"/>
        <v>1001559.7539118029</v>
      </c>
      <c r="O156" s="80">
        <f t="shared" ca="1" si="41"/>
        <v>98568.38313030063</v>
      </c>
      <c r="P156" s="58">
        <f t="shared" ca="1" si="42"/>
        <v>3.7217663996316709E-4</v>
      </c>
      <c r="Q156" s="58"/>
      <c r="R156" s="58"/>
      <c r="S156" s="58"/>
    </row>
    <row r="157" spans="1:19">
      <c r="A157" s="89"/>
      <c r="B157" s="89"/>
      <c r="C157" s="58"/>
      <c r="D157" s="88">
        <f t="shared" si="30"/>
        <v>0</v>
      </c>
      <c r="E157" s="88">
        <f t="shared" si="31"/>
        <v>0</v>
      </c>
      <c r="F157" s="80">
        <f t="shared" si="32"/>
        <v>0</v>
      </c>
      <c r="G157" s="80">
        <f t="shared" si="33"/>
        <v>0</v>
      </c>
      <c r="H157" s="80">
        <f t="shared" si="34"/>
        <v>0</v>
      </c>
      <c r="I157" s="80">
        <f t="shared" si="35"/>
        <v>0</v>
      </c>
      <c r="J157" s="80">
        <f t="shared" si="36"/>
        <v>0</v>
      </c>
      <c r="K157" s="80">
        <f t="shared" ca="1" si="37"/>
        <v>-3.7217663996316709E-4</v>
      </c>
      <c r="L157" s="80">
        <f t="shared" ca="1" si="38"/>
        <v>1.3851545133427291E-7</v>
      </c>
      <c r="M157" s="80">
        <f t="shared" ca="1" si="39"/>
        <v>450467.1054000429</v>
      </c>
      <c r="N157" s="80">
        <f t="shared" ca="1" si="40"/>
        <v>1001559.7539118029</v>
      </c>
      <c r="O157" s="80">
        <f t="shared" ca="1" si="41"/>
        <v>98568.38313030063</v>
      </c>
      <c r="P157" s="58">
        <f t="shared" ca="1" si="42"/>
        <v>3.7217663996316709E-4</v>
      </c>
      <c r="Q157" s="58"/>
      <c r="R157" s="58"/>
      <c r="S157" s="58"/>
    </row>
    <row r="158" spans="1:19">
      <c r="A158" s="89"/>
      <c r="B158" s="89"/>
      <c r="C158" s="58"/>
      <c r="D158" s="88">
        <f t="shared" si="30"/>
        <v>0</v>
      </c>
      <c r="E158" s="88">
        <f t="shared" si="31"/>
        <v>0</v>
      </c>
      <c r="F158" s="80">
        <f t="shared" si="32"/>
        <v>0</v>
      </c>
      <c r="G158" s="80">
        <f t="shared" si="33"/>
        <v>0</v>
      </c>
      <c r="H158" s="80">
        <f t="shared" si="34"/>
        <v>0</v>
      </c>
      <c r="I158" s="80">
        <f t="shared" si="35"/>
        <v>0</v>
      </c>
      <c r="J158" s="80">
        <f t="shared" si="36"/>
        <v>0</v>
      </c>
      <c r="K158" s="80">
        <f t="shared" ca="1" si="37"/>
        <v>-3.7217663996316709E-4</v>
      </c>
      <c r="L158" s="80">
        <f t="shared" ca="1" si="38"/>
        <v>1.3851545133427291E-7</v>
      </c>
      <c r="M158" s="80">
        <f t="shared" ca="1" si="39"/>
        <v>450467.1054000429</v>
      </c>
      <c r="N158" s="80">
        <f t="shared" ca="1" si="40"/>
        <v>1001559.7539118029</v>
      </c>
      <c r="O158" s="80">
        <f t="shared" ca="1" si="41"/>
        <v>98568.38313030063</v>
      </c>
      <c r="P158" s="58">
        <f t="shared" ca="1" si="42"/>
        <v>3.7217663996316709E-4</v>
      </c>
      <c r="Q158" s="58"/>
      <c r="R158" s="58"/>
      <c r="S158" s="58"/>
    </row>
    <row r="159" spans="1:19">
      <c r="A159" s="89"/>
      <c r="B159" s="89"/>
      <c r="C159" s="58"/>
      <c r="D159" s="88">
        <f t="shared" si="30"/>
        <v>0</v>
      </c>
      <c r="E159" s="88">
        <f t="shared" si="31"/>
        <v>0</v>
      </c>
      <c r="F159" s="80">
        <f t="shared" si="32"/>
        <v>0</v>
      </c>
      <c r="G159" s="80">
        <f t="shared" si="33"/>
        <v>0</v>
      </c>
      <c r="H159" s="80">
        <f t="shared" si="34"/>
        <v>0</v>
      </c>
      <c r="I159" s="80">
        <f t="shared" si="35"/>
        <v>0</v>
      </c>
      <c r="J159" s="80">
        <f t="shared" si="36"/>
        <v>0</v>
      </c>
      <c r="K159" s="80">
        <f t="shared" ca="1" si="37"/>
        <v>-3.7217663996316709E-4</v>
      </c>
      <c r="L159" s="80">
        <f t="shared" ca="1" si="38"/>
        <v>1.3851545133427291E-7</v>
      </c>
      <c r="M159" s="80">
        <f t="shared" ca="1" si="39"/>
        <v>450467.1054000429</v>
      </c>
      <c r="N159" s="80">
        <f t="shared" ca="1" si="40"/>
        <v>1001559.7539118029</v>
      </c>
      <c r="O159" s="80">
        <f t="shared" ca="1" si="41"/>
        <v>98568.38313030063</v>
      </c>
      <c r="P159" s="58">
        <f t="shared" ca="1" si="42"/>
        <v>3.7217663996316709E-4</v>
      </c>
      <c r="Q159" s="58"/>
      <c r="R159" s="58"/>
      <c r="S159" s="58"/>
    </row>
    <row r="160" spans="1:19">
      <c r="C160" s="58"/>
      <c r="D160" s="88">
        <f t="shared" si="30"/>
        <v>0</v>
      </c>
      <c r="E160" s="88">
        <f t="shared" si="31"/>
        <v>0</v>
      </c>
      <c r="F160" s="80">
        <f t="shared" si="32"/>
        <v>0</v>
      </c>
      <c r="G160" s="80">
        <f t="shared" si="33"/>
        <v>0</v>
      </c>
      <c r="H160" s="80">
        <f t="shared" si="34"/>
        <v>0</v>
      </c>
      <c r="I160" s="80">
        <f t="shared" si="35"/>
        <v>0</v>
      </c>
      <c r="J160" s="80">
        <f t="shared" si="36"/>
        <v>0</v>
      </c>
      <c r="K160" s="80">
        <f t="shared" ca="1" si="37"/>
        <v>-3.7217663996316709E-4</v>
      </c>
      <c r="L160" s="80">
        <f t="shared" ca="1" si="38"/>
        <v>1.3851545133427291E-7</v>
      </c>
      <c r="M160" s="80">
        <f t="shared" ca="1" si="39"/>
        <v>450467.1054000429</v>
      </c>
      <c r="N160" s="80">
        <f t="shared" ca="1" si="40"/>
        <v>1001559.7539118029</v>
      </c>
      <c r="O160" s="80">
        <f t="shared" ca="1" si="41"/>
        <v>98568.38313030063</v>
      </c>
      <c r="P160" s="58">
        <f t="shared" ca="1" si="42"/>
        <v>3.7217663996316709E-4</v>
      </c>
      <c r="Q160" s="58"/>
      <c r="R160" s="58"/>
      <c r="S160" s="58"/>
    </row>
    <row r="161" spans="3:19">
      <c r="C161" s="58"/>
      <c r="D161" s="88">
        <f t="shared" si="30"/>
        <v>0</v>
      </c>
      <c r="E161" s="88">
        <f t="shared" si="31"/>
        <v>0</v>
      </c>
      <c r="F161" s="80">
        <f t="shared" si="32"/>
        <v>0</v>
      </c>
      <c r="G161" s="80">
        <f t="shared" si="33"/>
        <v>0</v>
      </c>
      <c r="H161" s="80">
        <f t="shared" si="34"/>
        <v>0</v>
      </c>
      <c r="I161" s="80">
        <f t="shared" si="35"/>
        <v>0</v>
      </c>
      <c r="J161" s="80">
        <f t="shared" si="36"/>
        <v>0</v>
      </c>
      <c r="K161" s="80">
        <f t="shared" ca="1" si="37"/>
        <v>-3.7217663996316709E-4</v>
      </c>
      <c r="L161" s="80">
        <f t="shared" ca="1" si="38"/>
        <v>1.3851545133427291E-7</v>
      </c>
      <c r="M161" s="80">
        <f t="shared" ca="1" si="39"/>
        <v>450467.1054000429</v>
      </c>
      <c r="N161" s="80">
        <f t="shared" ca="1" si="40"/>
        <v>1001559.7539118029</v>
      </c>
      <c r="O161" s="80">
        <f t="shared" ca="1" si="41"/>
        <v>98568.38313030063</v>
      </c>
      <c r="P161" s="58">
        <f t="shared" ca="1" si="42"/>
        <v>3.7217663996316709E-4</v>
      </c>
      <c r="Q161" s="58"/>
      <c r="R161" s="58"/>
      <c r="S161" s="58"/>
    </row>
    <row r="162" spans="3:19">
      <c r="C162" s="58"/>
      <c r="D162" s="88">
        <f t="shared" si="30"/>
        <v>0</v>
      </c>
      <c r="E162" s="88">
        <f t="shared" si="31"/>
        <v>0</v>
      </c>
      <c r="F162" s="80">
        <f t="shared" si="32"/>
        <v>0</v>
      </c>
      <c r="G162" s="80">
        <f t="shared" si="33"/>
        <v>0</v>
      </c>
      <c r="H162" s="80">
        <f t="shared" si="34"/>
        <v>0</v>
      </c>
      <c r="I162" s="80">
        <f t="shared" si="35"/>
        <v>0</v>
      </c>
      <c r="J162" s="80">
        <f t="shared" si="36"/>
        <v>0</v>
      </c>
      <c r="K162" s="80">
        <f t="shared" ca="1" si="37"/>
        <v>-3.7217663996316709E-4</v>
      </c>
      <c r="L162" s="80">
        <f t="shared" ca="1" si="38"/>
        <v>1.3851545133427291E-7</v>
      </c>
      <c r="M162" s="80">
        <f t="shared" ca="1" si="39"/>
        <v>450467.1054000429</v>
      </c>
      <c r="N162" s="80">
        <f t="shared" ca="1" si="40"/>
        <v>1001559.7539118029</v>
      </c>
      <c r="O162" s="80">
        <f t="shared" ca="1" si="41"/>
        <v>98568.38313030063</v>
      </c>
      <c r="P162" s="58">
        <f t="shared" ca="1" si="42"/>
        <v>3.7217663996316709E-4</v>
      </c>
      <c r="Q162" s="58"/>
      <c r="R162" s="58"/>
      <c r="S162" s="58"/>
    </row>
    <row r="163" spans="3:19">
      <c r="D163" s="88">
        <f t="shared" si="30"/>
        <v>0</v>
      </c>
      <c r="E163" s="88">
        <f t="shared" si="31"/>
        <v>0</v>
      </c>
      <c r="F163" s="80">
        <f t="shared" si="32"/>
        <v>0</v>
      </c>
      <c r="G163" s="80">
        <f t="shared" si="33"/>
        <v>0</v>
      </c>
      <c r="H163" s="80">
        <f t="shared" si="34"/>
        <v>0</v>
      </c>
      <c r="I163" s="80">
        <f t="shared" si="35"/>
        <v>0</v>
      </c>
      <c r="J163" s="80">
        <f t="shared" si="36"/>
        <v>0</v>
      </c>
      <c r="K163" s="80">
        <f t="shared" ca="1" si="37"/>
        <v>-3.7217663996316709E-4</v>
      </c>
      <c r="L163" s="80">
        <f t="shared" ca="1" si="38"/>
        <v>1.3851545133427291E-7</v>
      </c>
      <c r="M163" s="80">
        <f t="shared" ca="1" si="39"/>
        <v>450467.1054000429</v>
      </c>
      <c r="N163" s="80">
        <f t="shared" ca="1" si="40"/>
        <v>1001559.7539118029</v>
      </c>
      <c r="O163" s="80">
        <f t="shared" ca="1" si="41"/>
        <v>98568.38313030063</v>
      </c>
      <c r="P163" s="58">
        <f t="shared" ca="1" si="42"/>
        <v>3.7217663996316709E-4</v>
      </c>
    </row>
    <row r="164" spans="3:19">
      <c r="D164" s="88">
        <f t="shared" si="30"/>
        <v>0</v>
      </c>
      <c r="E164" s="88">
        <f t="shared" si="31"/>
        <v>0</v>
      </c>
      <c r="F164" s="80">
        <f t="shared" si="32"/>
        <v>0</v>
      </c>
      <c r="G164" s="80">
        <f t="shared" si="33"/>
        <v>0</v>
      </c>
      <c r="H164" s="80">
        <f t="shared" si="34"/>
        <v>0</v>
      </c>
      <c r="I164" s="80">
        <f t="shared" si="35"/>
        <v>0</v>
      </c>
      <c r="J164" s="80">
        <f t="shared" si="36"/>
        <v>0</v>
      </c>
      <c r="K164" s="80">
        <f t="shared" ca="1" si="37"/>
        <v>-3.7217663996316709E-4</v>
      </c>
      <c r="L164" s="80">
        <f t="shared" ca="1" si="38"/>
        <v>1.3851545133427291E-7</v>
      </c>
      <c r="M164" s="80">
        <f t="shared" ca="1" si="39"/>
        <v>450467.1054000429</v>
      </c>
      <c r="N164" s="80">
        <f t="shared" ca="1" si="40"/>
        <v>1001559.7539118029</v>
      </c>
      <c r="O164" s="80">
        <f t="shared" ca="1" si="41"/>
        <v>98568.38313030063</v>
      </c>
      <c r="P164" s="58">
        <f t="shared" ca="1" si="42"/>
        <v>3.7217663996316709E-4</v>
      </c>
    </row>
    <row r="165" spans="3:19">
      <c r="D165" s="88">
        <f t="shared" si="30"/>
        <v>0</v>
      </c>
      <c r="E165" s="88">
        <f t="shared" si="31"/>
        <v>0</v>
      </c>
      <c r="F165" s="80">
        <f t="shared" si="32"/>
        <v>0</v>
      </c>
      <c r="G165" s="80">
        <f t="shared" si="33"/>
        <v>0</v>
      </c>
      <c r="H165" s="80">
        <f t="shared" si="34"/>
        <v>0</v>
      </c>
      <c r="I165" s="80">
        <f t="shared" si="35"/>
        <v>0</v>
      </c>
      <c r="J165" s="80">
        <f t="shared" si="36"/>
        <v>0</v>
      </c>
      <c r="K165" s="80">
        <f t="shared" ca="1" si="37"/>
        <v>-3.7217663996316709E-4</v>
      </c>
      <c r="L165" s="80">
        <f t="shared" ca="1" si="38"/>
        <v>1.3851545133427291E-7</v>
      </c>
      <c r="M165" s="80">
        <f t="shared" ca="1" si="39"/>
        <v>450467.1054000429</v>
      </c>
      <c r="N165" s="80">
        <f t="shared" ca="1" si="40"/>
        <v>1001559.7539118029</v>
      </c>
      <c r="O165" s="80">
        <f t="shared" ca="1" si="41"/>
        <v>98568.38313030063</v>
      </c>
      <c r="P165" s="58">
        <f t="shared" ca="1" si="42"/>
        <v>3.7217663996316709E-4</v>
      </c>
    </row>
    <row r="166" spans="3:19">
      <c r="D166" s="88">
        <f t="shared" si="30"/>
        <v>0</v>
      </c>
      <c r="E166" s="88">
        <f t="shared" si="31"/>
        <v>0</v>
      </c>
      <c r="F166" s="80">
        <f t="shared" si="32"/>
        <v>0</v>
      </c>
      <c r="G166" s="80">
        <f t="shared" si="33"/>
        <v>0</v>
      </c>
      <c r="H166" s="80">
        <f t="shared" si="34"/>
        <v>0</v>
      </c>
      <c r="I166" s="80">
        <f t="shared" si="35"/>
        <v>0</v>
      </c>
      <c r="J166" s="80">
        <f t="shared" si="36"/>
        <v>0</v>
      </c>
      <c r="K166" s="80">
        <f t="shared" ca="1" si="37"/>
        <v>-3.7217663996316709E-4</v>
      </c>
      <c r="L166" s="80">
        <f t="shared" ca="1" si="38"/>
        <v>1.3851545133427291E-7</v>
      </c>
      <c r="M166" s="80">
        <f t="shared" ca="1" si="39"/>
        <v>450467.1054000429</v>
      </c>
      <c r="N166" s="80">
        <f t="shared" ca="1" si="40"/>
        <v>1001559.7539118029</v>
      </c>
      <c r="O166" s="80">
        <f t="shared" ca="1" si="41"/>
        <v>98568.38313030063</v>
      </c>
      <c r="P166" s="58">
        <f t="shared" ca="1" si="42"/>
        <v>3.7217663996316709E-4</v>
      </c>
    </row>
    <row r="167" spans="3:19">
      <c r="D167" s="88">
        <f t="shared" si="30"/>
        <v>0</v>
      </c>
      <c r="E167" s="88">
        <f t="shared" si="31"/>
        <v>0</v>
      </c>
      <c r="F167" s="80">
        <f t="shared" si="32"/>
        <v>0</v>
      </c>
      <c r="G167" s="80">
        <f t="shared" si="33"/>
        <v>0</v>
      </c>
      <c r="H167" s="80">
        <f t="shared" si="34"/>
        <v>0</v>
      </c>
      <c r="I167" s="80">
        <f t="shared" si="35"/>
        <v>0</v>
      </c>
      <c r="J167" s="80">
        <f t="shared" si="36"/>
        <v>0</v>
      </c>
      <c r="K167" s="80">
        <f t="shared" ca="1" si="37"/>
        <v>-3.7217663996316709E-4</v>
      </c>
      <c r="L167" s="80">
        <f t="shared" ca="1" si="38"/>
        <v>1.3851545133427291E-7</v>
      </c>
      <c r="M167" s="80">
        <f t="shared" ca="1" si="39"/>
        <v>450467.1054000429</v>
      </c>
      <c r="N167" s="80">
        <f t="shared" ca="1" si="40"/>
        <v>1001559.7539118029</v>
      </c>
      <c r="O167" s="80">
        <f t="shared" ca="1" si="41"/>
        <v>98568.38313030063</v>
      </c>
      <c r="P167" s="58">
        <f t="shared" ca="1" si="42"/>
        <v>3.7217663996316709E-4</v>
      </c>
    </row>
    <row r="168" spans="3:19">
      <c r="D168" s="88">
        <f t="shared" si="30"/>
        <v>0</v>
      </c>
      <c r="E168" s="88">
        <f t="shared" si="31"/>
        <v>0</v>
      </c>
      <c r="F168" s="80">
        <f t="shared" si="32"/>
        <v>0</v>
      </c>
      <c r="G168" s="80">
        <f t="shared" si="33"/>
        <v>0</v>
      </c>
      <c r="H168" s="80">
        <f t="shared" si="34"/>
        <v>0</v>
      </c>
      <c r="I168" s="80">
        <f t="shared" si="35"/>
        <v>0</v>
      </c>
      <c r="J168" s="80">
        <f t="shared" si="36"/>
        <v>0</v>
      </c>
      <c r="K168" s="80">
        <f t="shared" ca="1" si="37"/>
        <v>-3.7217663996316709E-4</v>
      </c>
      <c r="L168" s="80">
        <f t="shared" ca="1" si="38"/>
        <v>1.3851545133427291E-7</v>
      </c>
      <c r="M168" s="80">
        <f t="shared" ca="1" si="39"/>
        <v>450467.1054000429</v>
      </c>
      <c r="N168" s="80">
        <f t="shared" ca="1" si="40"/>
        <v>1001559.7539118029</v>
      </c>
      <c r="O168" s="80">
        <f t="shared" ca="1" si="41"/>
        <v>98568.38313030063</v>
      </c>
      <c r="P168" s="58">
        <f t="shared" ca="1" si="42"/>
        <v>3.7217663996316709E-4</v>
      </c>
    </row>
    <row r="169" spans="3:19">
      <c r="D169" s="88">
        <f t="shared" si="30"/>
        <v>0</v>
      </c>
      <c r="E169" s="88">
        <f t="shared" si="31"/>
        <v>0</v>
      </c>
      <c r="F169" s="80">
        <f t="shared" si="32"/>
        <v>0</v>
      </c>
      <c r="G169" s="80">
        <f t="shared" si="33"/>
        <v>0</v>
      </c>
      <c r="H169" s="80">
        <f t="shared" si="34"/>
        <v>0</v>
      </c>
      <c r="I169" s="80">
        <f t="shared" si="35"/>
        <v>0</v>
      </c>
      <c r="J169" s="80">
        <f t="shared" si="36"/>
        <v>0</v>
      </c>
      <c r="K169" s="80">
        <f t="shared" ca="1" si="37"/>
        <v>-3.7217663996316709E-4</v>
      </c>
      <c r="L169" s="80">
        <f t="shared" ca="1" si="38"/>
        <v>1.3851545133427291E-7</v>
      </c>
      <c r="M169" s="80">
        <f t="shared" ca="1" si="39"/>
        <v>450467.1054000429</v>
      </c>
      <c r="N169" s="80">
        <f t="shared" ca="1" si="40"/>
        <v>1001559.7539118029</v>
      </c>
      <c r="O169" s="80">
        <f t="shared" ca="1" si="41"/>
        <v>98568.38313030063</v>
      </c>
      <c r="P169" s="58">
        <f t="shared" ca="1" si="42"/>
        <v>3.7217663996316709E-4</v>
      </c>
    </row>
    <row r="170" spans="3:19">
      <c r="D170" s="88">
        <f t="shared" si="30"/>
        <v>0</v>
      </c>
      <c r="E170" s="88">
        <f t="shared" si="31"/>
        <v>0</v>
      </c>
      <c r="F170" s="80">
        <f t="shared" si="32"/>
        <v>0</v>
      </c>
      <c r="G170" s="80">
        <f t="shared" si="33"/>
        <v>0</v>
      </c>
      <c r="H170" s="80">
        <f t="shared" si="34"/>
        <v>0</v>
      </c>
      <c r="I170" s="80">
        <f t="shared" si="35"/>
        <v>0</v>
      </c>
      <c r="J170" s="80">
        <f t="shared" si="36"/>
        <v>0</v>
      </c>
      <c r="K170" s="80">
        <f t="shared" ca="1" si="37"/>
        <v>-3.7217663996316709E-4</v>
      </c>
      <c r="L170" s="80">
        <f t="shared" ca="1" si="38"/>
        <v>1.3851545133427291E-7</v>
      </c>
      <c r="M170" s="80">
        <f t="shared" ca="1" si="39"/>
        <v>450467.1054000429</v>
      </c>
      <c r="N170" s="80">
        <f t="shared" ca="1" si="40"/>
        <v>1001559.7539118029</v>
      </c>
      <c r="O170" s="80">
        <f t="shared" ca="1" si="41"/>
        <v>98568.38313030063</v>
      </c>
      <c r="P170" s="58">
        <f t="shared" ca="1" si="42"/>
        <v>3.7217663996316709E-4</v>
      </c>
    </row>
    <row r="171" spans="3:19">
      <c r="D171" s="88">
        <f t="shared" si="30"/>
        <v>0</v>
      </c>
      <c r="E171" s="88">
        <f t="shared" si="31"/>
        <v>0</v>
      </c>
      <c r="F171" s="80">
        <f t="shared" si="32"/>
        <v>0</v>
      </c>
      <c r="G171" s="80">
        <f t="shared" si="33"/>
        <v>0</v>
      </c>
      <c r="H171" s="80">
        <f t="shared" si="34"/>
        <v>0</v>
      </c>
      <c r="I171" s="80">
        <f t="shared" si="35"/>
        <v>0</v>
      </c>
      <c r="J171" s="80">
        <f t="shared" si="36"/>
        <v>0</v>
      </c>
      <c r="K171" s="80">
        <f t="shared" ca="1" si="37"/>
        <v>-3.7217663996316709E-4</v>
      </c>
      <c r="L171" s="80">
        <f t="shared" ca="1" si="38"/>
        <v>1.3851545133427291E-7</v>
      </c>
      <c r="M171" s="80">
        <f t="shared" ca="1" si="39"/>
        <v>450467.1054000429</v>
      </c>
      <c r="N171" s="80">
        <f t="shared" ca="1" si="40"/>
        <v>1001559.7539118029</v>
      </c>
      <c r="O171" s="80">
        <f t="shared" ca="1" si="41"/>
        <v>98568.38313030063</v>
      </c>
      <c r="P171" s="58">
        <f t="shared" ca="1" si="42"/>
        <v>3.7217663996316709E-4</v>
      </c>
    </row>
    <row r="172" spans="3:19">
      <c r="D172" s="88">
        <f t="shared" si="30"/>
        <v>0</v>
      </c>
      <c r="E172" s="88">
        <f t="shared" si="31"/>
        <v>0</v>
      </c>
      <c r="F172" s="80">
        <f t="shared" si="32"/>
        <v>0</v>
      </c>
      <c r="G172" s="80">
        <f t="shared" si="33"/>
        <v>0</v>
      </c>
      <c r="H172" s="80">
        <f t="shared" si="34"/>
        <v>0</v>
      </c>
      <c r="I172" s="80">
        <f t="shared" si="35"/>
        <v>0</v>
      </c>
      <c r="J172" s="80">
        <f t="shared" si="36"/>
        <v>0</v>
      </c>
      <c r="K172" s="80">
        <f t="shared" ca="1" si="37"/>
        <v>-3.7217663996316709E-4</v>
      </c>
      <c r="L172" s="80">
        <f t="shared" ca="1" si="38"/>
        <v>1.3851545133427291E-7</v>
      </c>
      <c r="M172" s="80">
        <f t="shared" ca="1" si="39"/>
        <v>450467.1054000429</v>
      </c>
      <c r="N172" s="80">
        <f t="shared" ca="1" si="40"/>
        <v>1001559.7539118029</v>
      </c>
      <c r="O172" s="80">
        <f t="shared" ca="1" si="41"/>
        <v>98568.38313030063</v>
      </c>
      <c r="P172" s="58">
        <f t="shared" ca="1" si="42"/>
        <v>3.7217663996316709E-4</v>
      </c>
    </row>
    <row r="173" spans="3:19">
      <c r="D173" s="88">
        <f t="shared" si="30"/>
        <v>0</v>
      </c>
      <c r="E173" s="88">
        <f t="shared" si="31"/>
        <v>0</v>
      </c>
      <c r="F173" s="80">
        <f t="shared" si="32"/>
        <v>0</v>
      </c>
      <c r="G173" s="80">
        <f t="shared" si="33"/>
        <v>0</v>
      </c>
      <c r="H173" s="80">
        <f t="shared" si="34"/>
        <v>0</v>
      </c>
      <c r="I173" s="80">
        <f t="shared" si="35"/>
        <v>0</v>
      </c>
      <c r="J173" s="80">
        <f t="shared" si="36"/>
        <v>0</v>
      </c>
      <c r="K173" s="80">
        <f t="shared" ca="1" si="37"/>
        <v>-3.7217663996316709E-4</v>
      </c>
      <c r="L173" s="80">
        <f t="shared" ca="1" si="38"/>
        <v>1.3851545133427291E-7</v>
      </c>
      <c r="M173" s="80">
        <f t="shared" ca="1" si="39"/>
        <v>450467.1054000429</v>
      </c>
      <c r="N173" s="80">
        <f t="shared" ca="1" si="40"/>
        <v>1001559.7539118029</v>
      </c>
      <c r="O173" s="80">
        <f t="shared" ca="1" si="41"/>
        <v>98568.38313030063</v>
      </c>
      <c r="P173" s="58">
        <f t="shared" ca="1" si="42"/>
        <v>3.7217663996316709E-4</v>
      </c>
    </row>
    <row r="174" spans="3:19">
      <c r="D174" s="88">
        <f t="shared" si="30"/>
        <v>0</v>
      </c>
      <c r="E174" s="88">
        <f t="shared" si="31"/>
        <v>0</v>
      </c>
      <c r="F174" s="80">
        <f t="shared" si="32"/>
        <v>0</v>
      </c>
      <c r="G174" s="80">
        <f t="shared" si="33"/>
        <v>0</v>
      </c>
      <c r="H174" s="80">
        <f t="shared" si="34"/>
        <v>0</v>
      </c>
      <c r="I174" s="80">
        <f t="shared" si="35"/>
        <v>0</v>
      </c>
      <c r="J174" s="80">
        <f t="shared" si="36"/>
        <v>0</v>
      </c>
      <c r="K174" s="80">
        <f t="shared" ca="1" si="37"/>
        <v>-3.7217663996316709E-4</v>
      </c>
      <c r="L174" s="80">
        <f t="shared" ca="1" si="38"/>
        <v>1.3851545133427291E-7</v>
      </c>
      <c r="M174" s="80">
        <f t="shared" ca="1" si="39"/>
        <v>450467.1054000429</v>
      </c>
      <c r="N174" s="80">
        <f t="shared" ca="1" si="40"/>
        <v>1001559.7539118029</v>
      </c>
      <c r="O174" s="80">
        <f t="shared" ca="1" si="41"/>
        <v>98568.38313030063</v>
      </c>
      <c r="P174" s="58">
        <f t="shared" ca="1" si="42"/>
        <v>3.7217663996316709E-4</v>
      </c>
    </row>
    <row r="175" spans="3:19">
      <c r="D175" s="88">
        <f t="shared" si="30"/>
        <v>0</v>
      </c>
      <c r="E175" s="88">
        <f t="shared" si="31"/>
        <v>0</v>
      </c>
      <c r="F175" s="80">
        <f t="shared" si="32"/>
        <v>0</v>
      </c>
      <c r="G175" s="80">
        <f t="shared" si="33"/>
        <v>0</v>
      </c>
      <c r="H175" s="80">
        <f t="shared" si="34"/>
        <v>0</v>
      </c>
      <c r="I175" s="80">
        <f t="shared" si="35"/>
        <v>0</v>
      </c>
      <c r="J175" s="80">
        <f t="shared" si="36"/>
        <v>0</v>
      </c>
      <c r="K175" s="80">
        <f t="shared" ca="1" si="37"/>
        <v>-3.7217663996316709E-4</v>
      </c>
      <c r="L175" s="80">
        <f t="shared" ca="1" si="38"/>
        <v>1.3851545133427291E-7</v>
      </c>
      <c r="M175" s="80">
        <f t="shared" ca="1" si="39"/>
        <v>450467.1054000429</v>
      </c>
      <c r="N175" s="80">
        <f t="shared" ca="1" si="40"/>
        <v>1001559.7539118029</v>
      </c>
      <c r="O175" s="80">
        <f t="shared" ca="1" si="41"/>
        <v>98568.38313030063</v>
      </c>
      <c r="P175" s="58">
        <f t="shared" ca="1" si="42"/>
        <v>3.7217663996316709E-4</v>
      </c>
    </row>
    <row r="176" spans="3:19">
      <c r="D176" s="88">
        <f t="shared" si="30"/>
        <v>0</v>
      </c>
      <c r="E176" s="88">
        <f t="shared" si="31"/>
        <v>0</v>
      </c>
      <c r="F176" s="80">
        <f t="shared" si="32"/>
        <v>0</v>
      </c>
      <c r="G176" s="80">
        <f t="shared" si="33"/>
        <v>0</v>
      </c>
      <c r="H176" s="80">
        <f t="shared" si="34"/>
        <v>0</v>
      </c>
      <c r="I176" s="80">
        <f t="shared" si="35"/>
        <v>0</v>
      </c>
      <c r="J176" s="80">
        <f t="shared" si="36"/>
        <v>0</v>
      </c>
      <c r="K176" s="80">
        <f t="shared" ca="1" si="37"/>
        <v>-3.7217663996316709E-4</v>
      </c>
      <c r="L176" s="80">
        <f t="shared" ca="1" si="38"/>
        <v>1.3851545133427291E-7</v>
      </c>
      <c r="M176" s="80">
        <f t="shared" ca="1" si="39"/>
        <v>450467.1054000429</v>
      </c>
      <c r="N176" s="80">
        <f t="shared" ca="1" si="40"/>
        <v>1001559.7539118029</v>
      </c>
      <c r="O176" s="80">
        <f t="shared" ca="1" si="41"/>
        <v>98568.38313030063</v>
      </c>
      <c r="P176" s="58">
        <f t="shared" ca="1" si="42"/>
        <v>3.7217663996316709E-4</v>
      </c>
    </row>
    <row r="177" spans="4:16">
      <c r="D177" s="88">
        <f t="shared" si="30"/>
        <v>0</v>
      </c>
      <c r="E177" s="88">
        <f t="shared" si="31"/>
        <v>0</v>
      </c>
      <c r="F177" s="80">
        <f t="shared" si="32"/>
        <v>0</v>
      </c>
      <c r="G177" s="80">
        <f t="shared" si="33"/>
        <v>0</v>
      </c>
      <c r="H177" s="80">
        <f t="shared" si="34"/>
        <v>0</v>
      </c>
      <c r="I177" s="80">
        <f t="shared" si="35"/>
        <v>0</v>
      </c>
      <c r="J177" s="80">
        <f t="shared" si="36"/>
        <v>0</v>
      </c>
      <c r="K177" s="80">
        <f t="shared" ca="1" si="37"/>
        <v>-3.7217663996316709E-4</v>
      </c>
      <c r="L177" s="80">
        <f t="shared" ca="1" si="38"/>
        <v>1.3851545133427291E-7</v>
      </c>
      <c r="M177" s="80">
        <f t="shared" ca="1" si="39"/>
        <v>450467.1054000429</v>
      </c>
      <c r="N177" s="80">
        <f t="shared" ca="1" si="40"/>
        <v>1001559.7539118029</v>
      </c>
      <c r="O177" s="80">
        <f t="shared" ca="1" si="41"/>
        <v>98568.38313030063</v>
      </c>
      <c r="P177" s="58">
        <f t="shared" ca="1" si="42"/>
        <v>3.7217663996316709E-4</v>
      </c>
    </row>
    <row r="178" spans="4:16">
      <c r="D178" s="88">
        <f t="shared" si="30"/>
        <v>0</v>
      </c>
      <c r="E178" s="88">
        <f t="shared" si="31"/>
        <v>0</v>
      </c>
      <c r="F178" s="80">
        <f t="shared" si="32"/>
        <v>0</v>
      </c>
      <c r="G178" s="80">
        <f t="shared" si="33"/>
        <v>0</v>
      </c>
      <c r="H178" s="80">
        <f t="shared" si="34"/>
        <v>0</v>
      </c>
      <c r="I178" s="80">
        <f t="shared" si="35"/>
        <v>0</v>
      </c>
      <c r="J178" s="80">
        <f t="shared" si="36"/>
        <v>0</v>
      </c>
      <c r="K178" s="80">
        <f t="shared" ca="1" si="37"/>
        <v>-3.7217663996316709E-4</v>
      </c>
      <c r="L178" s="80">
        <f t="shared" ca="1" si="38"/>
        <v>1.3851545133427291E-7</v>
      </c>
      <c r="M178" s="80">
        <f t="shared" ca="1" si="39"/>
        <v>450467.1054000429</v>
      </c>
      <c r="N178" s="80">
        <f t="shared" ca="1" si="40"/>
        <v>1001559.7539118029</v>
      </c>
      <c r="O178" s="80">
        <f t="shared" ca="1" si="41"/>
        <v>98568.38313030063</v>
      </c>
      <c r="P178" s="58">
        <f t="shared" ca="1" si="42"/>
        <v>3.7217663996316709E-4</v>
      </c>
    </row>
    <row r="179" spans="4:16">
      <c r="D179" s="88">
        <f t="shared" si="30"/>
        <v>0</v>
      </c>
      <c r="E179" s="88">
        <f t="shared" si="31"/>
        <v>0</v>
      </c>
      <c r="F179" s="80">
        <f t="shared" si="32"/>
        <v>0</v>
      </c>
      <c r="G179" s="80">
        <f t="shared" si="33"/>
        <v>0</v>
      </c>
      <c r="H179" s="80">
        <f t="shared" si="34"/>
        <v>0</v>
      </c>
      <c r="I179" s="80">
        <f t="shared" si="35"/>
        <v>0</v>
      </c>
      <c r="J179" s="80">
        <f t="shared" si="36"/>
        <v>0</v>
      </c>
      <c r="K179" s="80">
        <f t="shared" ca="1" si="37"/>
        <v>-3.7217663996316709E-4</v>
      </c>
      <c r="L179" s="80">
        <f t="shared" ca="1" si="38"/>
        <v>1.3851545133427291E-7</v>
      </c>
      <c r="M179" s="80">
        <f t="shared" ca="1" si="39"/>
        <v>450467.1054000429</v>
      </c>
      <c r="N179" s="80">
        <f t="shared" ca="1" si="40"/>
        <v>1001559.7539118029</v>
      </c>
      <c r="O179" s="80">
        <f t="shared" ca="1" si="41"/>
        <v>98568.38313030063</v>
      </c>
      <c r="P179" s="58">
        <f t="shared" ca="1" si="42"/>
        <v>3.7217663996316709E-4</v>
      </c>
    </row>
    <row r="180" spans="4:16">
      <c r="D180" s="88">
        <f t="shared" si="30"/>
        <v>0</v>
      </c>
      <c r="E180" s="88">
        <f t="shared" si="31"/>
        <v>0</v>
      </c>
      <c r="F180" s="80">
        <f t="shared" si="32"/>
        <v>0</v>
      </c>
      <c r="G180" s="80">
        <f t="shared" si="33"/>
        <v>0</v>
      </c>
      <c r="H180" s="80">
        <f t="shared" si="34"/>
        <v>0</v>
      </c>
      <c r="I180" s="80">
        <f t="shared" si="35"/>
        <v>0</v>
      </c>
      <c r="J180" s="80">
        <f t="shared" si="36"/>
        <v>0</v>
      </c>
      <c r="K180" s="80">
        <f t="shared" ca="1" si="37"/>
        <v>-3.7217663996316709E-4</v>
      </c>
      <c r="L180" s="80">
        <f t="shared" ca="1" si="38"/>
        <v>1.3851545133427291E-7</v>
      </c>
      <c r="M180" s="80">
        <f t="shared" ca="1" si="39"/>
        <v>450467.1054000429</v>
      </c>
      <c r="N180" s="80">
        <f t="shared" ca="1" si="40"/>
        <v>1001559.7539118029</v>
      </c>
      <c r="O180" s="80">
        <f t="shared" ca="1" si="41"/>
        <v>98568.38313030063</v>
      </c>
      <c r="P180" s="58">
        <f t="shared" ca="1" si="42"/>
        <v>3.7217663996316709E-4</v>
      </c>
    </row>
    <row r="181" spans="4:16">
      <c r="D181" s="88">
        <f t="shared" si="30"/>
        <v>0</v>
      </c>
      <c r="E181" s="88">
        <f t="shared" si="31"/>
        <v>0</v>
      </c>
      <c r="F181" s="80">
        <f t="shared" si="32"/>
        <v>0</v>
      </c>
      <c r="G181" s="80">
        <f t="shared" si="33"/>
        <v>0</v>
      </c>
      <c r="H181" s="80">
        <f t="shared" si="34"/>
        <v>0</v>
      </c>
      <c r="I181" s="80">
        <f t="shared" si="35"/>
        <v>0</v>
      </c>
      <c r="J181" s="80">
        <f t="shared" si="36"/>
        <v>0</v>
      </c>
      <c r="K181" s="80">
        <f t="shared" ca="1" si="37"/>
        <v>-3.7217663996316709E-4</v>
      </c>
      <c r="L181" s="80">
        <f t="shared" ca="1" si="38"/>
        <v>1.3851545133427291E-7</v>
      </c>
      <c r="M181" s="80">
        <f t="shared" ca="1" si="39"/>
        <v>450467.1054000429</v>
      </c>
      <c r="N181" s="80">
        <f t="shared" ca="1" si="40"/>
        <v>1001559.7539118029</v>
      </c>
      <c r="O181" s="80">
        <f t="shared" ca="1" si="41"/>
        <v>98568.38313030063</v>
      </c>
      <c r="P181" s="58">
        <f t="shared" ca="1" si="42"/>
        <v>3.7217663996316709E-4</v>
      </c>
    </row>
    <row r="182" spans="4:16">
      <c r="D182" s="88">
        <f t="shared" si="30"/>
        <v>0</v>
      </c>
      <c r="E182" s="88">
        <f t="shared" si="31"/>
        <v>0</v>
      </c>
      <c r="F182" s="80">
        <f t="shared" si="32"/>
        <v>0</v>
      </c>
      <c r="G182" s="80">
        <f t="shared" si="33"/>
        <v>0</v>
      </c>
      <c r="H182" s="80">
        <f t="shared" si="34"/>
        <v>0</v>
      </c>
      <c r="I182" s="80">
        <f t="shared" si="35"/>
        <v>0</v>
      </c>
      <c r="J182" s="80">
        <f t="shared" si="36"/>
        <v>0</v>
      </c>
      <c r="K182" s="80">
        <f t="shared" ca="1" si="37"/>
        <v>-3.7217663996316709E-4</v>
      </c>
      <c r="L182" s="80">
        <f t="shared" ca="1" si="38"/>
        <v>1.3851545133427291E-7</v>
      </c>
      <c r="M182" s="80">
        <f t="shared" ca="1" si="39"/>
        <v>450467.1054000429</v>
      </c>
      <c r="N182" s="80">
        <f t="shared" ca="1" si="40"/>
        <v>1001559.7539118029</v>
      </c>
      <c r="O182" s="80">
        <f t="shared" ca="1" si="41"/>
        <v>98568.38313030063</v>
      </c>
      <c r="P182" s="58">
        <f t="shared" ca="1" si="42"/>
        <v>3.7217663996316709E-4</v>
      </c>
    </row>
    <row r="183" spans="4:16">
      <c r="D183" s="88">
        <f t="shared" si="30"/>
        <v>0</v>
      </c>
      <c r="E183" s="88">
        <f t="shared" si="31"/>
        <v>0</v>
      </c>
      <c r="F183" s="80">
        <f t="shared" si="32"/>
        <v>0</v>
      </c>
      <c r="G183" s="80">
        <f t="shared" si="33"/>
        <v>0</v>
      </c>
      <c r="H183" s="80">
        <f t="shared" si="34"/>
        <v>0</v>
      </c>
      <c r="I183" s="80">
        <f t="shared" si="35"/>
        <v>0</v>
      </c>
      <c r="J183" s="80">
        <f t="shared" si="36"/>
        <v>0</v>
      </c>
      <c r="K183" s="80">
        <f t="shared" ca="1" si="37"/>
        <v>-3.7217663996316709E-4</v>
      </c>
      <c r="L183" s="80">
        <f t="shared" ca="1" si="38"/>
        <v>1.3851545133427291E-7</v>
      </c>
      <c r="M183" s="80">
        <f t="shared" ca="1" si="39"/>
        <v>450467.1054000429</v>
      </c>
      <c r="N183" s="80">
        <f t="shared" ca="1" si="40"/>
        <v>1001559.7539118029</v>
      </c>
      <c r="O183" s="80">
        <f t="shared" ca="1" si="41"/>
        <v>98568.38313030063</v>
      </c>
      <c r="P183" s="58">
        <f t="shared" ca="1" si="42"/>
        <v>3.7217663996316709E-4</v>
      </c>
    </row>
    <row r="184" spans="4:16">
      <c r="D184" s="88">
        <f t="shared" si="30"/>
        <v>0</v>
      </c>
      <c r="E184" s="88">
        <f t="shared" si="31"/>
        <v>0</v>
      </c>
      <c r="F184" s="80">
        <f t="shared" si="32"/>
        <v>0</v>
      </c>
      <c r="G184" s="80">
        <f t="shared" si="33"/>
        <v>0</v>
      </c>
      <c r="H184" s="80">
        <f t="shared" si="34"/>
        <v>0</v>
      </c>
      <c r="I184" s="80">
        <f t="shared" si="35"/>
        <v>0</v>
      </c>
      <c r="J184" s="80">
        <f t="shared" si="36"/>
        <v>0</v>
      </c>
      <c r="K184" s="80">
        <f t="shared" ca="1" si="37"/>
        <v>-3.7217663996316709E-4</v>
      </c>
      <c r="L184" s="80">
        <f t="shared" ca="1" si="38"/>
        <v>1.3851545133427291E-7</v>
      </c>
      <c r="M184" s="80">
        <f t="shared" ca="1" si="39"/>
        <v>450467.1054000429</v>
      </c>
      <c r="N184" s="80">
        <f t="shared" ca="1" si="40"/>
        <v>1001559.7539118029</v>
      </c>
      <c r="O184" s="80">
        <f t="shared" ca="1" si="41"/>
        <v>98568.38313030063</v>
      </c>
      <c r="P184" s="58">
        <f t="shared" ca="1" si="42"/>
        <v>3.7217663996316709E-4</v>
      </c>
    </row>
    <row r="185" spans="4:16">
      <c r="D185" s="88">
        <f t="shared" si="30"/>
        <v>0</v>
      </c>
      <c r="E185" s="88">
        <f t="shared" si="31"/>
        <v>0</v>
      </c>
      <c r="F185" s="80">
        <f t="shared" si="32"/>
        <v>0</v>
      </c>
      <c r="G185" s="80">
        <f t="shared" si="33"/>
        <v>0</v>
      </c>
      <c r="H185" s="80">
        <f t="shared" si="34"/>
        <v>0</v>
      </c>
      <c r="I185" s="80">
        <f t="shared" si="35"/>
        <v>0</v>
      </c>
      <c r="J185" s="80">
        <f t="shared" si="36"/>
        <v>0</v>
      </c>
      <c r="K185" s="80">
        <f t="shared" ca="1" si="37"/>
        <v>-3.7217663996316709E-4</v>
      </c>
      <c r="L185" s="80">
        <f t="shared" ca="1" si="38"/>
        <v>1.3851545133427291E-7</v>
      </c>
      <c r="M185" s="80">
        <f t="shared" ca="1" si="39"/>
        <v>450467.1054000429</v>
      </c>
      <c r="N185" s="80">
        <f t="shared" ca="1" si="40"/>
        <v>1001559.7539118029</v>
      </c>
      <c r="O185" s="80">
        <f t="shared" ca="1" si="41"/>
        <v>98568.38313030063</v>
      </c>
      <c r="P185" s="58">
        <f t="shared" ca="1" si="42"/>
        <v>3.7217663996316709E-4</v>
      </c>
    </row>
    <row r="186" spans="4:16">
      <c r="D186" s="88">
        <f t="shared" si="30"/>
        <v>0</v>
      </c>
      <c r="E186" s="88">
        <f t="shared" si="31"/>
        <v>0</v>
      </c>
      <c r="F186" s="80">
        <f t="shared" si="32"/>
        <v>0</v>
      </c>
      <c r="G186" s="80">
        <f t="shared" si="33"/>
        <v>0</v>
      </c>
      <c r="H186" s="80">
        <f t="shared" si="34"/>
        <v>0</v>
      </c>
      <c r="I186" s="80">
        <f t="shared" si="35"/>
        <v>0</v>
      </c>
      <c r="J186" s="80">
        <f t="shared" si="36"/>
        <v>0</v>
      </c>
      <c r="K186" s="80">
        <f t="shared" ca="1" si="37"/>
        <v>-3.7217663996316709E-4</v>
      </c>
      <c r="L186" s="80">
        <f t="shared" ca="1" si="38"/>
        <v>1.3851545133427291E-7</v>
      </c>
      <c r="M186" s="80">
        <f t="shared" ca="1" si="39"/>
        <v>450467.1054000429</v>
      </c>
      <c r="N186" s="80">
        <f t="shared" ca="1" si="40"/>
        <v>1001559.7539118029</v>
      </c>
      <c r="O186" s="80">
        <f t="shared" ca="1" si="41"/>
        <v>98568.38313030063</v>
      </c>
      <c r="P186" s="58">
        <f t="shared" ca="1" si="42"/>
        <v>3.7217663996316709E-4</v>
      </c>
    </row>
    <row r="187" spans="4:16">
      <c r="D187" s="88">
        <f t="shared" si="30"/>
        <v>0</v>
      </c>
      <c r="E187" s="88">
        <f t="shared" si="31"/>
        <v>0</v>
      </c>
      <c r="F187" s="80">
        <f t="shared" si="32"/>
        <v>0</v>
      </c>
      <c r="G187" s="80">
        <f t="shared" si="33"/>
        <v>0</v>
      </c>
      <c r="H187" s="80">
        <f t="shared" si="34"/>
        <v>0</v>
      </c>
      <c r="I187" s="80">
        <f t="shared" si="35"/>
        <v>0</v>
      </c>
      <c r="J187" s="80">
        <f t="shared" si="36"/>
        <v>0</v>
      </c>
      <c r="K187" s="80">
        <f t="shared" ca="1" si="37"/>
        <v>-3.7217663996316709E-4</v>
      </c>
      <c r="L187" s="80">
        <f t="shared" ca="1" si="38"/>
        <v>1.3851545133427291E-7</v>
      </c>
      <c r="M187" s="80">
        <f t="shared" ca="1" si="39"/>
        <v>450467.1054000429</v>
      </c>
      <c r="N187" s="80">
        <f t="shared" ca="1" si="40"/>
        <v>1001559.7539118029</v>
      </c>
      <c r="O187" s="80">
        <f t="shared" ca="1" si="41"/>
        <v>98568.38313030063</v>
      </c>
      <c r="P187" s="58">
        <f t="shared" ca="1" si="42"/>
        <v>3.7217663996316709E-4</v>
      </c>
    </row>
    <row r="188" spans="4:16">
      <c r="D188" s="88">
        <f t="shared" si="30"/>
        <v>0</v>
      </c>
      <c r="E188" s="88">
        <f t="shared" si="31"/>
        <v>0</v>
      </c>
      <c r="F188" s="80">
        <f t="shared" si="32"/>
        <v>0</v>
      </c>
      <c r="G188" s="80">
        <f t="shared" si="33"/>
        <v>0</v>
      </c>
      <c r="H188" s="80">
        <f t="shared" si="34"/>
        <v>0</v>
      </c>
      <c r="I188" s="80">
        <f t="shared" si="35"/>
        <v>0</v>
      </c>
      <c r="J188" s="80">
        <f t="shared" si="36"/>
        <v>0</v>
      </c>
      <c r="K188" s="80">
        <f t="shared" ca="1" si="37"/>
        <v>-3.7217663996316709E-4</v>
      </c>
      <c r="L188" s="80">
        <f t="shared" ca="1" si="38"/>
        <v>1.3851545133427291E-7</v>
      </c>
      <c r="M188" s="80">
        <f t="shared" ca="1" si="39"/>
        <v>450467.1054000429</v>
      </c>
      <c r="N188" s="80">
        <f t="shared" ca="1" si="40"/>
        <v>1001559.7539118029</v>
      </c>
      <c r="O188" s="80">
        <f t="shared" ca="1" si="41"/>
        <v>98568.38313030063</v>
      </c>
      <c r="P188" s="58">
        <f t="shared" ca="1" si="42"/>
        <v>3.7217663996316709E-4</v>
      </c>
    </row>
    <row r="189" spans="4:16">
      <c r="D189" s="88">
        <f t="shared" si="30"/>
        <v>0</v>
      </c>
      <c r="E189" s="88">
        <f t="shared" si="31"/>
        <v>0</v>
      </c>
      <c r="F189" s="80">
        <f t="shared" si="32"/>
        <v>0</v>
      </c>
      <c r="G189" s="80">
        <f t="shared" si="33"/>
        <v>0</v>
      </c>
      <c r="H189" s="80">
        <f t="shared" si="34"/>
        <v>0</v>
      </c>
      <c r="I189" s="80">
        <f t="shared" si="35"/>
        <v>0</v>
      </c>
      <c r="J189" s="80">
        <f t="shared" si="36"/>
        <v>0</v>
      </c>
      <c r="K189" s="80">
        <f t="shared" ca="1" si="37"/>
        <v>-3.7217663996316709E-4</v>
      </c>
      <c r="L189" s="80">
        <f t="shared" ca="1" si="38"/>
        <v>1.3851545133427291E-7</v>
      </c>
      <c r="M189" s="80">
        <f t="shared" ca="1" si="39"/>
        <v>450467.1054000429</v>
      </c>
      <c r="N189" s="80">
        <f t="shared" ca="1" si="40"/>
        <v>1001559.7539118029</v>
      </c>
      <c r="O189" s="80">
        <f t="shared" ca="1" si="41"/>
        <v>98568.38313030063</v>
      </c>
      <c r="P189" s="58">
        <f t="shared" ca="1" si="42"/>
        <v>3.7217663996316709E-4</v>
      </c>
    </row>
    <row r="190" spans="4:16">
      <c r="D190" s="88">
        <f t="shared" si="30"/>
        <v>0</v>
      </c>
      <c r="E190" s="88">
        <f t="shared" si="31"/>
        <v>0</v>
      </c>
      <c r="F190" s="80">
        <f t="shared" si="32"/>
        <v>0</v>
      </c>
      <c r="G190" s="80">
        <f t="shared" si="33"/>
        <v>0</v>
      </c>
      <c r="H190" s="80">
        <f t="shared" si="34"/>
        <v>0</v>
      </c>
      <c r="I190" s="80">
        <f t="shared" si="35"/>
        <v>0</v>
      </c>
      <c r="J190" s="80">
        <f t="shared" si="36"/>
        <v>0</v>
      </c>
      <c r="K190" s="80">
        <f t="shared" ca="1" si="37"/>
        <v>-3.7217663996316709E-4</v>
      </c>
      <c r="L190" s="80">
        <f t="shared" ca="1" si="38"/>
        <v>1.3851545133427291E-7</v>
      </c>
      <c r="M190" s="80">
        <f t="shared" ca="1" si="39"/>
        <v>450467.1054000429</v>
      </c>
      <c r="N190" s="80">
        <f t="shared" ca="1" si="40"/>
        <v>1001559.7539118029</v>
      </c>
      <c r="O190" s="80">
        <f t="shared" ca="1" si="41"/>
        <v>98568.38313030063</v>
      </c>
      <c r="P190" s="58">
        <f t="shared" ca="1" si="42"/>
        <v>3.7217663996316709E-4</v>
      </c>
    </row>
    <row r="191" spans="4:16">
      <c r="D191" s="88">
        <f t="shared" si="30"/>
        <v>0</v>
      </c>
      <c r="E191" s="88">
        <f t="shared" si="31"/>
        <v>0</v>
      </c>
      <c r="F191" s="80">
        <f t="shared" si="32"/>
        <v>0</v>
      </c>
      <c r="G191" s="80">
        <f t="shared" si="33"/>
        <v>0</v>
      </c>
      <c r="H191" s="80">
        <f t="shared" si="34"/>
        <v>0</v>
      </c>
      <c r="I191" s="80">
        <f t="shared" si="35"/>
        <v>0</v>
      </c>
      <c r="J191" s="80">
        <f t="shared" si="36"/>
        <v>0</v>
      </c>
      <c r="K191" s="80">
        <f t="shared" ca="1" si="37"/>
        <v>-3.7217663996316709E-4</v>
      </c>
      <c r="L191" s="80">
        <f t="shared" ca="1" si="38"/>
        <v>1.3851545133427291E-7</v>
      </c>
      <c r="M191" s="80">
        <f t="shared" ca="1" si="39"/>
        <v>450467.1054000429</v>
      </c>
      <c r="N191" s="80">
        <f t="shared" ca="1" si="40"/>
        <v>1001559.7539118029</v>
      </c>
      <c r="O191" s="80">
        <f t="shared" ca="1" si="41"/>
        <v>98568.38313030063</v>
      </c>
      <c r="P191" s="58">
        <f t="shared" ca="1" si="42"/>
        <v>3.7217663996316709E-4</v>
      </c>
    </row>
    <row r="192" spans="4:16">
      <c r="D192" s="88">
        <f t="shared" si="30"/>
        <v>0</v>
      </c>
      <c r="E192" s="88">
        <f t="shared" si="31"/>
        <v>0</v>
      </c>
      <c r="F192" s="80">
        <f t="shared" si="32"/>
        <v>0</v>
      </c>
      <c r="G192" s="80">
        <f t="shared" si="33"/>
        <v>0</v>
      </c>
      <c r="H192" s="80">
        <f t="shared" si="34"/>
        <v>0</v>
      </c>
      <c r="I192" s="80">
        <f t="shared" si="35"/>
        <v>0</v>
      </c>
      <c r="J192" s="80">
        <f t="shared" si="36"/>
        <v>0</v>
      </c>
      <c r="K192" s="80">
        <f t="shared" ca="1" si="37"/>
        <v>-3.7217663996316709E-4</v>
      </c>
      <c r="L192" s="80">
        <f t="shared" ca="1" si="38"/>
        <v>1.3851545133427291E-7</v>
      </c>
      <c r="M192" s="80">
        <f t="shared" ca="1" si="39"/>
        <v>450467.1054000429</v>
      </c>
      <c r="N192" s="80">
        <f t="shared" ca="1" si="40"/>
        <v>1001559.7539118029</v>
      </c>
      <c r="O192" s="80">
        <f t="shared" ca="1" si="41"/>
        <v>98568.38313030063</v>
      </c>
      <c r="P192" s="58">
        <f t="shared" ca="1" si="42"/>
        <v>3.7217663996316709E-4</v>
      </c>
    </row>
    <row r="193" spans="4:16">
      <c r="D193" s="88">
        <f t="shared" si="30"/>
        <v>0</v>
      </c>
      <c r="E193" s="88">
        <f t="shared" si="31"/>
        <v>0</v>
      </c>
      <c r="F193" s="80">
        <f t="shared" si="32"/>
        <v>0</v>
      </c>
      <c r="G193" s="80">
        <f t="shared" si="33"/>
        <v>0</v>
      </c>
      <c r="H193" s="80">
        <f t="shared" si="34"/>
        <v>0</v>
      </c>
      <c r="I193" s="80">
        <f t="shared" si="35"/>
        <v>0</v>
      </c>
      <c r="J193" s="80">
        <f t="shared" si="36"/>
        <v>0</v>
      </c>
      <c r="K193" s="80">
        <f t="shared" ca="1" si="37"/>
        <v>-3.7217663996316709E-4</v>
      </c>
      <c r="L193" s="80">
        <f t="shared" ca="1" si="38"/>
        <v>1.3851545133427291E-7</v>
      </c>
      <c r="M193" s="80">
        <f t="shared" ca="1" si="39"/>
        <v>450467.1054000429</v>
      </c>
      <c r="N193" s="80">
        <f t="shared" ca="1" si="40"/>
        <v>1001559.7539118029</v>
      </c>
      <c r="O193" s="80">
        <f t="shared" ca="1" si="41"/>
        <v>98568.38313030063</v>
      </c>
      <c r="P193" s="58">
        <f t="shared" ca="1" si="42"/>
        <v>3.7217663996316709E-4</v>
      </c>
    </row>
    <row r="194" spans="4:16">
      <c r="D194" s="88">
        <f t="shared" si="30"/>
        <v>0</v>
      </c>
      <c r="E194" s="88">
        <f t="shared" si="31"/>
        <v>0</v>
      </c>
      <c r="F194" s="80">
        <f t="shared" si="32"/>
        <v>0</v>
      </c>
      <c r="G194" s="80">
        <f t="shared" si="33"/>
        <v>0</v>
      </c>
      <c r="H194" s="80">
        <f t="shared" si="34"/>
        <v>0</v>
      </c>
      <c r="I194" s="80">
        <f t="shared" si="35"/>
        <v>0</v>
      </c>
      <c r="J194" s="80">
        <f t="shared" si="36"/>
        <v>0</v>
      </c>
      <c r="K194" s="80">
        <f t="shared" ca="1" si="37"/>
        <v>-3.7217663996316709E-4</v>
      </c>
      <c r="L194" s="80">
        <f t="shared" ca="1" si="38"/>
        <v>1.3851545133427291E-7</v>
      </c>
      <c r="M194" s="80">
        <f t="shared" ca="1" si="39"/>
        <v>450467.1054000429</v>
      </c>
      <c r="N194" s="80">
        <f t="shared" ca="1" si="40"/>
        <v>1001559.7539118029</v>
      </c>
      <c r="O194" s="80">
        <f t="shared" ca="1" si="41"/>
        <v>98568.38313030063</v>
      </c>
      <c r="P194" s="58">
        <f t="shared" ca="1" si="42"/>
        <v>3.7217663996316709E-4</v>
      </c>
    </row>
    <row r="195" spans="4:16">
      <c r="D195" s="88">
        <f t="shared" si="30"/>
        <v>0</v>
      </c>
      <c r="E195" s="88">
        <f t="shared" si="31"/>
        <v>0</v>
      </c>
      <c r="F195" s="80">
        <f t="shared" si="32"/>
        <v>0</v>
      </c>
      <c r="G195" s="80">
        <f t="shared" si="33"/>
        <v>0</v>
      </c>
      <c r="H195" s="80">
        <f t="shared" si="34"/>
        <v>0</v>
      </c>
      <c r="I195" s="80">
        <f t="shared" si="35"/>
        <v>0</v>
      </c>
      <c r="J195" s="80">
        <f t="shared" si="36"/>
        <v>0</v>
      </c>
      <c r="K195" s="80">
        <f t="shared" ca="1" si="37"/>
        <v>-3.7217663996316709E-4</v>
      </c>
      <c r="L195" s="80">
        <f t="shared" ca="1" si="38"/>
        <v>1.3851545133427291E-7</v>
      </c>
      <c r="M195" s="80">
        <f t="shared" ca="1" si="39"/>
        <v>450467.1054000429</v>
      </c>
      <c r="N195" s="80">
        <f t="shared" ca="1" si="40"/>
        <v>1001559.7539118029</v>
      </c>
      <c r="O195" s="80">
        <f t="shared" ca="1" si="41"/>
        <v>98568.38313030063</v>
      </c>
      <c r="P195" s="58">
        <f t="shared" ca="1" si="42"/>
        <v>3.7217663996316709E-4</v>
      </c>
    </row>
    <row r="196" spans="4:16">
      <c r="D196" s="88">
        <f t="shared" si="30"/>
        <v>0</v>
      </c>
      <c r="E196" s="88">
        <f t="shared" si="31"/>
        <v>0</v>
      </c>
      <c r="F196" s="80">
        <f t="shared" si="32"/>
        <v>0</v>
      </c>
      <c r="G196" s="80">
        <f t="shared" si="33"/>
        <v>0</v>
      </c>
      <c r="H196" s="80">
        <f t="shared" si="34"/>
        <v>0</v>
      </c>
      <c r="I196" s="80">
        <f t="shared" si="35"/>
        <v>0</v>
      </c>
      <c r="J196" s="80">
        <f t="shared" si="36"/>
        <v>0</v>
      </c>
      <c r="K196" s="80">
        <f t="shared" ca="1" si="37"/>
        <v>-3.7217663996316709E-4</v>
      </c>
      <c r="L196" s="80">
        <f t="shared" ca="1" si="38"/>
        <v>1.3851545133427291E-7</v>
      </c>
      <c r="M196" s="80">
        <f t="shared" ca="1" si="39"/>
        <v>450467.1054000429</v>
      </c>
      <c r="N196" s="80">
        <f t="shared" ca="1" si="40"/>
        <v>1001559.7539118029</v>
      </c>
      <c r="O196" s="80">
        <f t="shared" ca="1" si="41"/>
        <v>98568.38313030063</v>
      </c>
      <c r="P196" s="58">
        <f t="shared" ca="1" si="42"/>
        <v>3.7217663996316709E-4</v>
      </c>
    </row>
    <row r="197" spans="4:16">
      <c r="D197" s="88">
        <f t="shared" si="30"/>
        <v>0</v>
      </c>
      <c r="E197" s="88">
        <f t="shared" si="31"/>
        <v>0</v>
      </c>
      <c r="F197" s="80">
        <f t="shared" si="32"/>
        <v>0</v>
      </c>
      <c r="G197" s="80">
        <f t="shared" si="33"/>
        <v>0</v>
      </c>
      <c r="H197" s="80">
        <f t="shared" si="34"/>
        <v>0</v>
      </c>
      <c r="I197" s="80">
        <f t="shared" si="35"/>
        <v>0</v>
      </c>
      <c r="J197" s="80">
        <f t="shared" si="36"/>
        <v>0</v>
      </c>
      <c r="K197" s="80">
        <f t="shared" ca="1" si="37"/>
        <v>-3.7217663996316709E-4</v>
      </c>
      <c r="L197" s="80">
        <f t="shared" ca="1" si="38"/>
        <v>1.3851545133427291E-7</v>
      </c>
      <c r="M197" s="80">
        <f t="shared" ca="1" si="39"/>
        <v>450467.1054000429</v>
      </c>
      <c r="N197" s="80">
        <f t="shared" ca="1" si="40"/>
        <v>1001559.7539118029</v>
      </c>
      <c r="O197" s="80">
        <f t="shared" ca="1" si="41"/>
        <v>98568.38313030063</v>
      </c>
      <c r="P197" s="58">
        <f t="shared" ca="1" si="42"/>
        <v>3.7217663996316709E-4</v>
      </c>
    </row>
    <row r="198" spans="4:16">
      <c r="D198" s="88">
        <f t="shared" si="30"/>
        <v>0</v>
      </c>
      <c r="E198" s="88">
        <f t="shared" si="31"/>
        <v>0</v>
      </c>
      <c r="F198" s="80">
        <f t="shared" si="32"/>
        <v>0</v>
      </c>
      <c r="G198" s="80">
        <f t="shared" si="33"/>
        <v>0</v>
      </c>
      <c r="H198" s="80">
        <f t="shared" si="34"/>
        <v>0</v>
      </c>
      <c r="I198" s="80">
        <f t="shared" si="35"/>
        <v>0</v>
      </c>
      <c r="J198" s="80">
        <f t="shared" si="36"/>
        <v>0</v>
      </c>
      <c r="K198" s="80">
        <f t="shared" ca="1" si="37"/>
        <v>-3.7217663996316709E-4</v>
      </c>
      <c r="L198" s="80">
        <f t="shared" ca="1" si="38"/>
        <v>1.3851545133427291E-7</v>
      </c>
      <c r="M198" s="80">
        <f t="shared" ca="1" si="39"/>
        <v>450467.1054000429</v>
      </c>
      <c r="N198" s="80">
        <f t="shared" ca="1" si="40"/>
        <v>1001559.7539118029</v>
      </c>
      <c r="O198" s="80">
        <f t="shared" ca="1" si="41"/>
        <v>98568.38313030063</v>
      </c>
      <c r="P198" s="58">
        <f t="shared" ca="1" si="42"/>
        <v>3.7217663996316709E-4</v>
      </c>
    </row>
    <row r="199" spans="4:16">
      <c r="D199" s="88">
        <f t="shared" si="30"/>
        <v>0</v>
      </c>
      <c r="E199" s="88">
        <f t="shared" si="31"/>
        <v>0</v>
      </c>
      <c r="F199" s="80">
        <f t="shared" si="32"/>
        <v>0</v>
      </c>
      <c r="G199" s="80">
        <f t="shared" si="33"/>
        <v>0</v>
      </c>
      <c r="H199" s="80">
        <f t="shared" si="34"/>
        <v>0</v>
      </c>
      <c r="I199" s="80">
        <f t="shared" si="35"/>
        <v>0</v>
      </c>
      <c r="J199" s="80">
        <f t="shared" si="36"/>
        <v>0</v>
      </c>
      <c r="K199" s="80">
        <f t="shared" ca="1" si="37"/>
        <v>-3.7217663996316709E-4</v>
      </c>
      <c r="L199" s="80">
        <f t="shared" ca="1" si="38"/>
        <v>1.3851545133427291E-7</v>
      </c>
      <c r="M199" s="80">
        <f t="shared" ca="1" si="39"/>
        <v>450467.1054000429</v>
      </c>
      <c r="N199" s="80">
        <f t="shared" ca="1" si="40"/>
        <v>1001559.7539118029</v>
      </c>
      <c r="O199" s="80">
        <f t="shared" ca="1" si="41"/>
        <v>98568.38313030063</v>
      </c>
      <c r="P199" s="58">
        <f t="shared" ca="1" si="42"/>
        <v>3.7217663996316709E-4</v>
      </c>
    </row>
    <row r="200" spans="4:16">
      <c r="D200" s="88">
        <f t="shared" si="30"/>
        <v>0</v>
      </c>
      <c r="E200" s="88">
        <f t="shared" si="31"/>
        <v>0</v>
      </c>
      <c r="F200" s="80">
        <f t="shared" si="32"/>
        <v>0</v>
      </c>
      <c r="G200" s="80">
        <f t="shared" si="33"/>
        <v>0</v>
      </c>
      <c r="H200" s="80">
        <f t="shared" si="34"/>
        <v>0</v>
      </c>
      <c r="I200" s="80">
        <f t="shared" si="35"/>
        <v>0</v>
      </c>
      <c r="J200" s="80">
        <f t="shared" si="36"/>
        <v>0</v>
      </c>
      <c r="K200" s="80">
        <f t="shared" ca="1" si="37"/>
        <v>-3.7217663996316709E-4</v>
      </c>
      <c r="L200" s="80">
        <f t="shared" ca="1" si="38"/>
        <v>1.3851545133427291E-7</v>
      </c>
      <c r="M200" s="80">
        <f t="shared" ca="1" si="39"/>
        <v>450467.1054000429</v>
      </c>
      <c r="N200" s="80">
        <f t="shared" ca="1" si="40"/>
        <v>1001559.7539118029</v>
      </c>
      <c r="O200" s="80">
        <f t="shared" ca="1" si="41"/>
        <v>98568.38313030063</v>
      </c>
      <c r="P200" s="58">
        <f t="shared" ca="1" si="42"/>
        <v>3.7217663996316709E-4</v>
      </c>
    </row>
    <row r="201" spans="4:16">
      <c r="D201" s="88">
        <f t="shared" si="30"/>
        <v>0</v>
      </c>
      <c r="E201" s="88">
        <f t="shared" si="31"/>
        <v>0</v>
      </c>
      <c r="F201" s="80">
        <f t="shared" si="32"/>
        <v>0</v>
      </c>
      <c r="G201" s="80">
        <f t="shared" si="33"/>
        <v>0</v>
      </c>
      <c r="H201" s="80">
        <f t="shared" si="34"/>
        <v>0</v>
      </c>
      <c r="I201" s="80">
        <f t="shared" si="35"/>
        <v>0</v>
      </c>
      <c r="J201" s="80">
        <f t="shared" si="36"/>
        <v>0</v>
      </c>
      <c r="K201" s="80">
        <f t="shared" ca="1" si="37"/>
        <v>-3.7217663996316709E-4</v>
      </c>
      <c r="L201" s="80">
        <f t="shared" ca="1" si="38"/>
        <v>1.3851545133427291E-7</v>
      </c>
      <c r="M201" s="80">
        <f t="shared" ca="1" si="39"/>
        <v>450467.1054000429</v>
      </c>
      <c r="N201" s="80">
        <f t="shared" ca="1" si="40"/>
        <v>1001559.7539118029</v>
      </c>
      <c r="O201" s="80">
        <f t="shared" ca="1" si="41"/>
        <v>98568.38313030063</v>
      </c>
      <c r="P201" s="58">
        <f t="shared" ca="1" si="42"/>
        <v>3.7217663996316709E-4</v>
      </c>
    </row>
    <row r="202" spans="4:16">
      <c r="D202" s="88">
        <f t="shared" si="30"/>
        <v>0</v>
      </c>
      <c r="E202" s="88">
        <f t="shared" si="31"/>
        <v>0</v>
      </c>
      <c r="F202" s="80">
        <f t="shared" si="32"/>
        <v>0</v>
      </c>
      <c r="G202" s="80">
        <f t="shared" si="33"/>
        <v>0</v>
      </c>
      <c r="H202" s="80">
        <f t="shared" si="34"/>
        <v>0</v>
      </c>
      <c r="I202" s="80">
        <f t="shared" si="35"/>
        <v>0</v>
      </c>
      <c r="J202" s="80">
        <f t="shared" si="36"/>
        <v>0</v>
      </c>
      <c r="K202" s="80">
        <f t="shared" ca="1" si="37"/>
        <v>-3.7217663996316709E-4</v>
      </c>
      <c r="L202" s="80">
        <f t="shared" ca="1" si="38"/>
        <v>1.3851545133427291E-7</v>
      </c>
      <c r="M202" s="80">
        <f t="shared" ca="1" si="39"/>
        <v>450467.1054000429</v>
      </c>
      <c r="N202" s="80">
        <f t="shared" ca="1" si="40"/>
        <v>1001559.7539118029</v>
      </c>
      <c r="O202" s="80">
        <f t="shared" ca="1" si="41"/>
        <v>98568.38313030063</v>
      </c>
      <c r="P202" s="58">
        <f t="shared" ca="1" si="42"/>
        <v>3.7217663996316709E-4</v>
      </c>
    </row>
    <row r="203" spans="4:16">
      <c r="D203" s="88">
        <f t="shared" si="30"/>
        <v>0</v>
      </c>
      <c r="E203" s="88">
        <f t="shared" si="31"/>
        <v>0</v>
      </c>
      <c r="F203" s="80">
        <f t="shared" si="32"/>
        <v>0</v>
      </c>
      <c r="G203" s="80">
        <f t="shared" si="33"/>
        <v>0</v>
      </c>
      <c r="H203" s="80">
        <f t="shared" si="34"/>
        <v>0</v>
      </c>
      <c r="I203" s="80">
        <f t="shared" si="35"/>
        <v>0</v>
      </c>
      <c r="J203" s="80">
        <f t="shared" si="36"/>
        <v>0</v>
      </c>
      <c r="K203" s="80">
        <f t="shared" ca="1" si="37"/>
        <v>-3.7217663996316709E-4</v>
      </c>
      <c r="L203" s="80">
        <f t="shared" ca="1" si="38"/>
        <v>1.3851545133427291E-7</v>
      </c>
      <c r="M203" s="80">
        <f t="shared" ca="1" si="39"/>
        <v>450467.1054000429</v>
      </c>
      <c r="N203" s="80">
        <f t="shared" ca="1" si="40"/>
        <v>1001559.7539118029</v>
      </c>
      <c r="O203" s="80">
        <f t="shared" ca="1" si="41"/>
        <v>98568.38313030063</v>
      </c>
      <c r="P203" s="58">
        <f t="shared" ca="1" si="42"/>
        <v>3.7217663996316709E-4</v>
      </c>
    </row>
    <row r="204" spans="4:16">
      <c r="D204" s="88">
        <f t="shared" si="30"/>
        <v>0</v>
      </c>
      <c r="E204" s="88">
        <f t="shared" si="31"/>
        <v>0</v>
      </c>
      <c r="F204" s="80">
        <f t="shared" si="32"/>
        <v>0</v>
      </c>
      <c r="G204" s="80">
        <f t="shared" si="33"/>
        <v>0</v>
      </c>
      <c r="H204" s="80">
        <f t="shared" si="34"/>
        <v>0</v>
      </c>
      <c r="I204" s="80">
        <f t="shared" si="35"/>
        <v>0</v>
      </c>
      <c r="J204" s="80">
        <f t="shared" si="36"/>
        <v>0</v>
      </c>
      <c r="K204" s="80">
        <f t="shared" ca="1" si="37"/>
        <v>-3.7217663996316709E-4</v>
      </c>
      <c r="L204" s="80">
        <f t="shared" ca="1" si="38"/>
        <v>1.3851545133427291E-7</v>
      </c>
      <c r="M204" s="80">
        <f t="shared" ca="1" si="39"/>
        <v>450467.1054000429</v>
      </c>
      <c r="N204" s="80">
        <f t="shared" ca="1" si="40"/>
        <v>1001559.7539118029</v>
      </c>
      <c r="O204" s="80">
        <f t="shared" ca="1" si="41"/>
        <v>98568.38313030063</v>
      </c>
      <c r="P204" s="58">
        <f t="shared" ca="1" si="42"/>
        <v>3.7217663996316709E-4</v>
      </c>
    </row>
    <row r="205" spans="4:16">
      <c r="D205" s="88">
        <f t="shared" si="30"/>
        <v>0</v>
      </c>
      <c r="E205" s="88">
        <f t="shared" si="31"/>
        <v>0</v>
      </c>
      <c r="F205" s="80">
        <f t="shared" si="32"/>
        <v>0</v>
      </c>
      <c r="G205" s="80">
        <f t="shared" si="33"/>
        <v>0</v>
      </c>
      <c r="H205" s="80">
        <f t="shared" si="34"/>
        <v>0</v>
      </c>
      <c r="I205" s="80">
        <f t="shared" si="35"/>
        <v>0</v>
      </c>
      <c r="J205" s="80">
        <f t="shared" si="36"/>
        <v>0</v>
      </c>
      <c r="K205" s="80">
        <f t="shared" ca="1" si="37"/>
        <v>-3.7217663996316709E-4</v>
      </c>
      <c r="L205" s="80">
        <f t="shared" ca="1" si="38"/>
        <v>1.3851545133427291E-7</v>
      </c>
      <c r="M205" s="80">
        <f t="shared" ca="1" si="39"/>
        <v>450467.1054000429</v>
      </c>
      <c r="N205" s="80">
        <f t="shared" ca="1" si="40"/>
        <v>1001559.7539118029</v>
      </c>
      <c r="O205" s="80">
        <f t="shared" ca="1" si="41"/>
        <v>98568.38313030063</v>
      </c>
      <c r="P205" s="58">
        <f t="shared" ca="1" si="42"/>
        <v>3.7217663996316709E-4</v>
      </c>
    </row>
    <row r="206" spans="4:16">
      <c r="D206" s="88">
        <f t="shared" si="30"/>
        <v>0</v>
      </c>
      <c r="E206" s="88">
        <f t="shared" si="31"/>
        <v>0</v>
      </c>
      <c r="F206" s="80">
        <f t="shared" si="32"/>
        <v>0</v>
      </c>
      <c r="G206" s="80">
        <f t="shared" si="33"/>
        <v>0</v>
      </c>
      <c r="H206" s="80">
        <f t="shared" si="34"/>
        <v>0</v>
      </c>
      <c r="I206" s="80">
        <f t="shared" si="35"/>
        <v>0</v>
      </c>
      <c r="J206" s="80">
        <f t="shared" si="36"/>
        <v>0</v>
      </c>
      <c r="K206" s="80">
        <f t="shared" ca="1" si="37"/>
        <v>-3.7217663996316709E-4</v>
      </c>
      <c r="L206" s="80">
        <f t="shared" ca="1" si="38"/>
        <v>1.3851545133427291E-7</v>
      </c>
      <c r="M206" s="80">
        <f t="shared" ca="1" si="39"/>
        <v>450467.1054000429</v>
      </c>
      <c r="N206" s="80">
        <f t="shared" ca="1" si="40"/>
        <v>1001559.7539118029</v>
      </c>
      <c r="O206" s="80">
        <f t="shared" ca="1" si="41"/>
        <v>98568.38313030063</v>
      </c>
      <c r="P206" s="58">
        <f t="shared" ca="1" si="42"/>
        <v>3.7217663996316709E-4</v>
      </c>
    </row>
    <row r="207" spans="4:16">
      <c r="D207" s="88">
        <f t="shared" si="30"/>
        <v>0</v>
      </c>
      <c r="E207" s="88">
        <f t="shared" si="31"/>
        <v>0</v>
      </c>
      <c r="F207" s="80">
        <f t="shared" si="32"/>
        <v>0</v>
      </c>
      <c r="G207" s="80">
        <f t="shared" si="33"/>
        <v>0</v>
      </c>
      <c r="H207" s="80">
        <f t="shared" si="34"/>
        <v>0</v>
      </c>
      <c r="I207" s="80">
        <f t="shared" si="35"/>
        <v>0</v>
      </c>
      <c r="J207" s="80">
        <f t="shared" si="36"/>
        <v>0</v>
      </c>
      <c r="K207" s="80">
        <f t="shared" ca="1" si="37"/>
        <v>-3.7217663996316709E-4</v>
      </c>
      <c r="L207" s="80">
        <f t="shared" ca="1" si="38"/>
        <v>1.3851545133427291E-7</v>
      </c>
      <c r="M207" s="80">
        <f t="shared" ca="1" si="39"/>
        <v>450467.1054000429</v>
      </c>
      <c r="N207" s="80">
        <f t="shared" ca="1" si="40"/>
        <v>1001559.7539118029</v>
      </c>
      <c r="O207" s="80">
        <f t="shared" ca="1" si="41"/>
        <v>98568.38313030063</v>
      </c>
      <c r="P207" s="58">
        <f t="shared" ca="1" si="42"/>
        <v>3.7217663996316709E-4</v>
      </c>
    </row>
    <row r="208" spans="4:16">
      <c r="D208" s="88">
        <f t="shared" si="30"/>
        <v>0</v>
      </c>
      <c r="E208" s="88">
        <f t="shared" si="31"/>
        <v>0</v>
      </c>
      <c r="F208" s="80">
        <f t="shared" si="32"/>
        <v>0</v>
      </c>
      <c r="G208" s="80">
        <f t="shared" si="33"/>
        <v>0</v>
      </c>
      <c r="H208" s="80">
        <f t="shared" si="34"/>
        <v>0</v>
      </c>
      <c r="I208" s="80">
        <f t="shared" si="35"/>
        <v>0</v>
      </c>
      <c r="J208" s="80">
        <f t="shared" si="36"/>
        <v>0</v>
      </c>
      <c r="K208" s="80">
        <f t="shared" ca="1" si="37"/>
        <v>-3.7217663996316709E-4</v>
      </c>
      <c r="L208" s="80">
        <f t="shared" ca="1" si="38"/>
        <v>1.3851545133427291E-7</v>
      </c>
      <c r="M208" s="80">
        <f t="shared" ca="1" si="39"/>
        <v>450467.1054000429</v>
      </c>
      <c r="N208" s="80">
        <f t="shared" ca="1" si="40"/>
        <v>1001559.7539118029</v>
      </c>
      <c r="O208" s="80">
        <f t="shared" ca="1" si="41"/>
        <v>98568.38313030063</v>
      </c>
      <c r="P208" s="58">
        <f t="shared" ca="1" si="42"/>
        <v>3.7217663996316709E-4</v>
      </c>
    </row>
    <row r="209" spans="4:16">
      <c r="D209" s="88">
        <f t="shared" si="30"/>
        <v>0</v>
      </c>
      <c r="E209" s="88">
        <f t="shared" si="31"/>
        <v>0</v>
      </c>
      <c r="F209" s="80">
        <f t="shared" si="32"/>
        <v>0</v>
      </c>
      <c r="G209" s="80">
        <f t="shared" si="33"/>
        <v>0</v>
      </c>
      <c r="H209" s="80">
        <f t="shared" si="34"/>
        <v>0</v>
      </c>
      <c r="I209" s="80">
        <f t="shared" si="35"/>
        <v>0</v>
      </c>
      <c r="J209" s="80">
        <f t="shared" si="36"/>
        <v>0</v>
      </c>
      <c r="K209" s="80">
        <f t="shared" ca="1" si="37"/>
        <v>-3.7217663996316709E-4</v>
      </c>
      <c r="L209" s="80">
        <f t="shared" ca="1" si="38"/>
        <v>1.3851545133427291E-7</v>
      </c>
      <c r="M209" s="80">
        <f t="shared" ca="1" si="39"/>
        <v>450467.1054000429</v>
      </c>
      <c r="N209" s="80">
        <f t="shared" ca="1" si="40"/>
        <v>1001559.7539118029</v>
      </c>
      <c r="O209" s="80">
        <f t="shared" ca="1" si="41"/>
        <v>98568.38313030063</v>
      </c>
      <c r="P209" s="58">
        <f t="shared" ca="1" si="42"/>
        <v>3.7217663996316709E-4</v>
      </c>
    </row>
    <row r="210" spans="4:16">
      <c r="D210" s="88">
        <f t="shared" si="30"/>
        <v>0</v>
      </c>
      <c r="E210" s="88">
        <f t="shared" si="31"/>
        <v>0</v>
      </c>
      <c r="F210" s="80">
        <f t="shared" si="32"/>
        <v>0</v>
      </c>
      <c r="G210" s="80">
        <f t="shared" si="33"/>
        <v>0</v>
      </c>
      <c r="H210" s="80">
        <f t="shared" si="34"/>
        <v>0</v>
      </c>
      <c r="I210" s="80">
        <f t="shared" si="35"/>
        <v>0</v>
      </c>
      <c r="J210" s="80">
        <f t="shared" si="36"/>
        <v>0</v>
      </c>
      <c r="K210" s="80">
        <f t="shared" ca="1" si="37"/>
        <v>-3.7217663996316709E-4</v>
      </c>
      <c r="L210" s="80">
        <f t="shared" ca="1" si="38"/>
        <v>1.3851545133427291E-7</v>
      </c>
      <c r="M210" s="80">
        <f t="shared" ca="1" si="39"/>
        <v>450467.1054000429</v>
      </c>
      <c r="N210" s="80">
        <f t="shared" ca="1" si="40"/>
        <v>1001559.7539118029</v>
      </c>
      <c r="O210" s="80">
        <f t="shared" ca="1" si="41"/>
        <v>98568.38313030063</v>
      </c>
      <c r="P210" s="58">
        <f t="shared" ca="1" si="42"/>
        <v>3.7217663996316709E-4</v>
      </c>
    </row>
    <row r="211" spans="4:16">
      <c r="D211" s="88">
        <f t="shared" si="30"/>
        <v>0</v>
      </c>
      <c r="E211" s="88">
        <f t="shared" si="31"/>
        <v>0</v>
      </c>
      <c r="F211" s="80">
        <f t="shared" si="32"/>
        <v>0</v>
      </c>
      <c r="G211" s="80">
        <f t="shared" si="33"/>
        <v>0</v>
      </c>
      <c r="H211" s="80">
        <f t="shared" si="34"/>
        <v>0</v>
      </c>
      <c r="I211" s="80">
        <f t="shared" si="35"/>
        <v>0</v>
      </c>
      <c r="J211" s="80">
        <f t="shared" si="36"/>
        <v>0</v>
      </c>
      <c r="K211" s="80">
        <f t="shared" ca="1" si="37"/>
        <v>-3.7217663996316709E-4</v>
      </c>
      <c r="L211" s="80">
        <f t="shared" ca="1" si="38"/>
        <v>1.3851545133427291E-7</v>
      </c>
      <c r="M211" s="80">
        <f t="shared" ca="1" si="39"/>
        <v>450467.1054000429</v>
      </c>
      <c r="N211" s="80">
        <f t="shared" ca="1" si="40"/>
        <v>1001559.7539118029</v>
      </c>
      <c r="O211" s="80">
        <f t="shared" ca="1" si="41"/>
        <v>98568.38313030063</v>
      </c>
      <c r="P211" s="58">
        <f t="shared" ca="1" si="42"/>
        <v>3.7217663996316709E-4</v>
      </c>
    </row>
    <row r="212" spans="4:16">
      <c r="D212" s="88">
        <f t="shared" ref="D212:D275" si="43">A212/A$18</f>
        <v>0</v>
      </c>
      <c r="E212" s="88">
        <f t="shared" ref="E212:E275" si="44">B212/B$18</f>
        <v>0</v>
      </c>
      <c r="F212" s="80">
        <f t="shared" ref="F212:F275" si="45">D212*D212</f>
        <v>0</v>
      </c>
      <c r="G212" s="80">
        <f t="shared" ref="G212:G275" si="46">D212*F212</f>
        <v>0</v>
      </c>
      <c r="H212" s="80">
        <f t="shared" ref="H212:H275" si="47">F212*F212</f>
        <v>0</v>
      </c>
      <c r="I212" s="80">
        <f t="shared" ref="I212:I275" si="48">E212*D212</f>
        <v>0</v>
      </c>
      <c r="J212" s="80">
        <f t="shared" ref="J212:J275" si="49">I212*D212</f>
        <v>0</v>
      </c>
      <c r="K212" s="80">
        <f t="shared" ref="K212:K275" ca="1" si="50">+E$4+E$5*D212+E$6*D212^2</f>
        <v>-3.7217663996316709E-4</v>
      </c>
      <c r="L212" s="80">
        <f t="shared" ref="L212:L275" ca="1" si="51">+(K212-E212)^2</f>
        <v>1.3851545133427291E-7</v>
      </c>
      <c r="M212" s="80">
        <f t="shared" ref="M212:M275" ca="1" si="52">(M$1-M$2*D212+M$3*F212)^2</f>
        <v>450467.1054000429</v>
      </c>
      <c r="N212" s="80">
        <f t="shared" ref="N212:N275" ca="1" si="53">(-M$2+M$4*D212-M$5*F212)^2</f>
        <v>1001559.7539118029</v>
      </c>
      <c r="O212" s="80">
        <f t="shared" ref="O212:O275" ca="1" si="54">+(M$3-D212*M$5+F212*M$6)^2</f>
        <v>98568.38313030063</v>
      </c>
      <c r="P212" s="58">
        <f t="shared" ref="P212:P275" ca="1" si="55">+E212-K212</f>
        <v>3.7217663996316709E-4</v>
      </c>
    </row>
    <row r="213" spans="4:16">
      <c r="D213" s="88">
        <f t="shared" si="43"/>
        <v>0</v>
      </c>
      <c r="E213" s="88">
        <f t="shared" si="44"/>
        <v>0</v>
      </c>
      <c r="F213" s="80">
        <f t="shared" si="45"/>
        <v>0</v>
      </c>
      <c r="G213" s="80">
        <f t="shared" si="46"/>
        <v>0</v>
      </c>
      <c r="H213" s="80">
        <f t="shared" si="47"/>
        <v>0</v>
      </c>
      <c r="I213" s="80">
        <f t="shared" si="48"/>
        <v>0</v>
      </c>
      <c r="J213" s="80">
        <f t="shared" si="49"/>
        <v>0</v>
      </c>
      <c r="K213" s="80">
        <f t="shared" ca="1" si="50"/>
        <v>-3.7217663996316709E-4</v>
      </c>
      <c r="L213" s="80">
        <f t="shared" ca="1" si="51"/>
        <v>1.3851545133427291E-7</v>
      </c>
      <c r="M213" s="80">
        <f t="shared" ca="1" si="52"/>
        <v>450467.1054000429</v>
      </c>
      <c r="N213" s="80">
        <f t="shared" ca="1" si="53"/>
        <v>1001559.7539118029</v>
      </c>
      <c r="O213" s="80">
        <f t="shared" ca="1" si="54"/>
        <v>98568.38313030063</v>
      </c>
      <c r="P213" s="58">
        <f t="shared" ca="1" si="55"/>
        <v>3.7217663996316709E-4</v>
      </c>
    </row>
    <row r="214" spans="4:16">
      <c r="D214" s="88">
        <f t="shared" si="43"/>
        <v>0</v>
      </c>
      <c r="E214" s="88">
        <f t="shared" si="44"/>
        <v>0</v>
      </c>
      <c r="F214" s="80">
        <f t="shared" si="45"/>
        <v>0</v>
      </c>
      <c r="G214" s="80">
        <f t="shared" si="46"/>
        <v>0</v>
      </c>
      <c r="H214" s="80">
        <f t="shared" si="47"/>
        <v>0</v>
      </c>
      <c r="I214" s="80">
        <f t="shared" si="48"/>
        <v>0</v>
      </c>
      <c r="J214" s="80">
        <f t="shared" si="49"/>
        <v>0</v>
      </c>
      <c r="K214" s="80">
        <f t="shared" ca="1" si="50"/>
        <v>-3.7217663996316709E-4</v>
      </c>
      <c r="L214" s="80">
        <f t="shared" ca="1" si="51"/>
        <v>1.3851545133427291E-7</v>
      </c>
      <c r="M214" s="80">
        <f t="shared" ca="1" si="52"/>
        <v>450467.1054000429</v>
      </c>
      <c r="N214" s="80">
        <f t="shared" ca="1" si="53"/>
        <v>1001559.7539118029</v>
      </c>
      <c r="O214" s="80">
        <f t="shared" ca="1" si="54"/>
        <v>98568.38313030063</v>
      </c>
      <c r="P214" s="58">
        <f t="shared" ca="1" si="55"/>
        <v>3.7217663996316709E-4</v>
      </c>
    </row>
    <row r="215" spans="4:16">
      <c r="D215" s="88">
        <f t="shared" si="43"/>
        <v>0</v>
      </c>
      <c r="E215" s="88">
        <f t="shared" si="44"/>
        <v>0</v>
      </c>
      <c r="F215" s="80">
        <f t="shared" si="45"/>
        <v>0</v>
      </c>
      <c r="G215" s="80">
        <f t="shared" si="46"/>
        <v>0</v>
      </c>
      <c r="H215" s="80">
        <f t="shared" si="47"/>
        <v>0</v>
      </c>
      <c r="I215" s="80">
        <f t="shared" si="48"/>
        <v>0</v>
      </c>
      <c r="J215" s="80">
        <f t="shared" si="49"/>
        <v>0</v>
      </c>
      <c r="K215" s="80">
        <f t="shared" ca="1" si="50"/>
        <v>-3.7217663996316709E-4</v>
      </c>
      <c r="L215" s="80">
        <f t="shared" ca="1" si="51"/>
        <v>1.3851545133427291E-7</v>
      </c>
      <c r="M215" s="80">
        <f t="shared" ca="1" si="52"/>
        <v>450467.1054000429</v>
      </c>
      <c r="N215" s="80">
        <f t="shared" ca="1" si="53"/>
        <v>1001559.7539118029</v>
      </c>
      <c r="O215" s="80">
        <f t="shared" ca="1" si="54"/>
        <v>98568.38313030063</v>
      </c>
      <c r="P215" s="58">
        <f t="shared" ca="1" si="55"/>
        <v>3.7217663996316709E-4</v>
      </c>
    </row>
    <row r="216" spans="4:16">
      <c r="D216" s="88">
        <f t="shared" si="43"/>
        <v>0</v>
      </c>
      <c r="E216" s="88">
        <f t="shared" si="44"/>
        <v>0</v>
      </c>
      <c r="F216" s="80">
        <f t="shared" si="45"/>
        <v>0</v>
      </c>
      <c r="G216" s="80">
        <f t="shared" si="46"/>
        <v>0</v>
      </c>
      <c r="H216" s="80">
        <f t="shared" si="47"/>
        <v>0</v>
      </c>
      <c r="I216" s="80">
        <f t="shared" si="48"/>
        <v>0</v>
      </c>
      <c r="J216" s="80">
        <f t="shared" si="49"/>
        <v>0</v>
      </c>
      <c r="K216" s="80">
        <f t="shared" ca="1" si="50"/>
        <v>-3.7217663996316709E-4</v>
      </c>
      <c r="L216" s="80">
        <f t="shared" ca="1" si="51"/>
        <v>1.3851545133427291E-7</v>
      </c>
      <c r="M216" s="80">
        <f t="shared" ca="1" si="52"/>
        <v>450467.1054000429</v>
      </c>
      <c r="N216" s="80">
        <f t="shared" ca="1" si="53"/>
        <v>1001559.7539118029</v>
      </c>
      <c r="O216" s="80">
        <f t="shared" ca="1" si="54"/>
        <v>98568.38313030063</v>
      </c>
      <c r="P216" s="58">
        <f t="shared" ca="1" si="55"/>
        <v>3.7217663996316709E-4</v>
      </c>
    </row>
    <row r="217" spans="4:16">
      <c r="D217" s="88">
        <f t="shared" si="43"/>
        <v>0</v>
      </c>
      <c r="E217" s="88">
        <f t="shared" si="44"/>
        <v>0</v>
      </c>
      <c r="F217" s="80">
        <f t="shared" si="45"/>
        <v>0</v>
      </c>
      <c r="G217" s="80">
        <f t="shared" si="46"/>
        <v>0</v>
      </c>
      <c r="H217" s="80">
        <f t="shared" si="47"/>
        <v>0</v>
      </c>
      <c r="I217" s="80">
        <f t="shared" si="48"/>
        <v>0</v>
      </c>
      <c r="J217" s="80">
        <f t="shared" si="49"/>
        <v>0</v>
      </c>
      <c r="K217" s="80">
        <f t="shared" ca="1" si="50"/>
        <v>-3.7217663996316709E-4</v>
      </c>
      <c r="L217" s="80">
        <f t="shared" ca="1" si="51"/>
        <v>1.3851545133427291E-7</v>
      </c>
      <c r="M217" s="80">
        <f t="shared" ca="1" si="52"/>
        <v>450467.1054000429</v>
      </c>
      <c r="N217" s="80">
        <f t="shared" ca="1" si="53"/>
        <v>1001559.7539118029</v>
      </c>
      <c r="O217" s="80">
        <f t="shared" ca="1" si="54"/>
        <v>98568.38313030063</v>
      </c>
      <c r="P217" s="58">
        <f t="shared" ca="1" si="55"/>
        <v>3.7217663996316709E-4</v>
      </c>
    </row>
    <row r="218" spans="4:16">
      <c r="D218" s="88">
        <f t="shared" si="43"/>
        <v>0</v>
      </c>
      <c r="E218" s="88">
        <f t="shared" si="44"/>
        <v>0</v>
      </c>
      <c r="F218" s="80">
        <f t="shared" si="45"/>
        <v>0</v>
      </c>
      <c r="G218" s="80">
        <f t="shared" si="46"/>
        <v>0</v>
      </c>
      <c r="H218" s="80">
        <f t="shared" si="47"/>
        <v>0</v>
      </c>
      <c r="I218" s="80">
        <f t="shared" si="48"/>
        <v>0</v>
      </c>
      <c r="J218" s="80">
        <f t="shared" si="49"/>
        <v>0</v>
      </c>
      <c r="K218" s="80">
        <f t="shared" ca="1" si="50"/>
        <v>-3.7217663996316709E-4</v>
      </c>
      <c r="L218" s="80">
        <f t="shared" ca="1" si="51"/>
        <v>1.3851545133427291E-7</v>
      </c>
      <c r="M218" s="80">
        <f t="shared" ca="1" si="52"/>
        <v>450467.1054000429</v>
      </c>
      <c r="N218" s="80">
        <f t="shared" ca="1" si="53"/>
        <v>1001559.7539118029</v>
      </c>
      <c r="O218" s="80">
        <f t="shared" ca="1" si="54"/>
        <v>98568.38313030063</v>
      </c>
      <c r="P218" s="58">
        <f t="shared" ca="1" si="55"/>
        <v>3.7217663996316709E-4</v>
      </c>
    </row>
    <row r="219" spans="4:16">
      <c r="D219" s="88">
        <f t="shared" si="43"/>
        <v>0</v>
      </c>
      <c r="E219" s="88">
        <f t="shared" si="44"/>
        <v>0</v>
      </c>
      <c r="F219" s="80">
        <f t="shared" si="45"/>
        <v>0</v>
      </c>
      <c r="G219" s="80">
        <f t="shared" si="46"/>
        <v>0</v>
      </c>
      <c r="H219" s="80">
        <f t="shared" si="47"/>
        <v>0</v>
      </c>
      <c r="I219" s="80">
        <f t="shared" si="48"/>
        <v>0</v>
      </c>
      <c r="J219" s="80">
        <f t="shared" si="49"/>
        <v>0</v>
      </c>
      <c r="K219" s="80">
        <f t="shared" ca="1" si="50"/>
        <v>-3.7217663996316709E-4</v>
      </c>
      <c r="L219" s="80">
        <f t="shared" ca="1" si="51"/>
        <v>1.3851545133427291E-7</v>
      </c>
      <c r="M219" s="80">
        <f t="shared" ca="1" si="52"/>
        <v>450467.1054000429</v>
      </c>
      <c r="N219" s="80">
        <f t="shared" ca="1" si="53"/>
        <v>1001559.7539118029</v>
      </c>
      <c r="O219" s="80">
        <f t="shared" ca="1" si="54"/>
        <v>98568.38313030063</v>
      </c>
      <c r="P219" s="58">
        <f t="shared" ca="1" si="55"/>
        <v>3.7217663996316709E-4</v>
      </c>
    </row>
    <row r="220" spans="4:16">
      <c r="D220" s="88">
        <f t="shared" si="43"/>
        <v>0</v>
      </c>
      <c r="E220" s="88">
        <f t="shared" si="44"/>
        <v>0</v>
      </c>
      <c r="F220" s="80">
        <f t="shared" si="45"/>
        <v>0</v>
      </c>
      <c r="G220" s="80">
        <f t="shared" si="46"/>
        <v>0</v>
      </c>
      <c r="H220" s="80">
        <f t="shared" si="47"/>
        <v>0</v>
      </c>
      <c r="I220" s="80">
        <f t="shared" si="48"/>
        <v>0</v>
      </c>
      <c r="J220" s="80">
        <f t="shared" si="49"/>
        <v>0</v>
      </c>
      <c r="K220" s="80">
        <f t="shared" ca="1" si="50"/>
        <v>-3.7217663996316709E-4</v>
      </c>
      <c r="L220" s="80">
        <f t="shared" ca="1" si="51"/>
        <v>1.3851545133427291E-7</v>
      </c>
      <c r="M220" s="80">
        <f t="shared" ca="1" si="52"/>
        <v>450467.1054000429</v>
      </c>
      <c r="N220" s="80">
        <f t="shared" ca="1" si="53"/>
        <v>1001559.7539118029</v>
      </c>
      <c r="O220" s="80">
        <f t="shared" ca="1" si="54"/>
        <v>98568.38313030063</v>
      </c>
      <c r="P220" s="58">
        <f t="shared" ca="1" si="55"/>
        <v>3.7217663996316709E-4</v>
      </c>
    </row>
    <row r="221" spans="4:16">
      <c r="D221" s="88">
        <f t="shared" si="43"/>
        <v>0</v>
      </c>
      <c r="E221" s="88">
        <f t="shared" si="44"/>
        <v>0</v>
      </c>
      <c r="F221" s="80">
        <f t="shared" si="45"/>
        <v>0</v>
      </c>
      <c r="G221" s="80">
        <f t="shared" si="46"/>
        <v>0</v>
      </c>
      <c r="H221" s="80">
        <f t="shared" si="47"/>
        <v>0</v>
      </c>
      <c r="I221" s="80">
        <f t="shared" si="48"/>
        <v>0</v>
      </c>
      <c r="J221" s="80">
        <f t="shared" si="49"/>
        <v>0</v>
      </c>
      <c r="K221" s="80">
        <f t="shared" ca="1" si="50"/>
        <v>-3.7217663996316709E-4</v>
      </c>
      <c r="L221" s="80">
        <f t="shared" ca="1" si="51"/>
        <v>1.3851545133427291E-7</v>
      </c>
      <c r="M221" s="80">
        <f t="shared" ca="1" si="52"/>
        <v>450467.1054000429</v>
      </c>
      <c r="N221" s="80">
        <f t="shared" ca="1" si="53"/>
        <v>1001559.7539118029</v>
      </c>
      <c r="O221" s="80">
        <f t="shared" ca="1" si="54"/>
        <v>98568.38313030063</v>
      </c>
      <c r="P221" s="58">
        <f t="shared" ca="1" si="55"/>
        <v>3.7217663996316709E-4</v>
      </c>
    </row>
    <row r="222" spans="4:16">
      <c r="D222" s="88">
        <f t="shared" si="43"/>
        <v>0</v>
      </c>
      <c r="E222" s="88">
        <f t="shared" si="44"/>
        <v>0</v>
      </c>
      <c r="F222" s="80">
        <f t="shared" si="45"/>
        <v>0</v>
      </c>
      <c r="G222" s="80">
        <f t="shared" si="46"/>
        <v>0</v>
      </c>
      <c r="H222" s="80">
        <f t="shared" si="47"/>
        <v>0</v>
      </c>
      <c r="I222" s="80">
        <f t="shared" si="48"/>
        <v>0</v>
      </c>
      <c r="J222" s="80">
        <f t="shared" si="49"/>
        <v>0</v>
      </c>
      <c r="K222" s="80">
        <f t="shared" ca="1" si="50"/>
        <v>-3.7217663996316709E-4</v>
      </c>
      <c r="L222" s="80">
        <f t="shared" ca="1" si="51"/>
        <v>1.3851545133427291E-7</v>
      </c>
      <c r="M222" s="80">
        <f t="shared" ca="1" si="52"/>
        <v>450467.1054000429</v>
      </c>
      <c r="N222" s="80">
        <f t="shared" ca="1" si="53"/>
        <v>1001559.7539118029</v>
      </c>
      <c r="O222" s="80">
        <f t="shared" ca="1" si="54"/>
        <v>98568.38313030063</v>
      </c>
      <c r="P222" s="58">
        <f t="shared" ca="1" si="55"/>
        <v>3.7217663996316709E-4</v>
      </c>
    </row>
    <row r="223" spans="4:16">
      <c r="D223" s="88">
        <f t="shared" si="43"/>
        <v>0</v>
      </c>
      <c r="E223" s="88">
        <f t="shared" si="44"/>
        <v>0</v>
      </c>
      <c r="F223" s="80">
        <f t="shared" si="45"/>
        <v>0</v>
      </c>
      <c r="G223" s="80">
        <f t="shared" si="46"/>
        <v>0</v>
      </c>
      <c r="H223" s="80">
        <f t="shared" si="47"/>
        <v>0</v>
      </c>
      <c r="I223" s="80">
        <f t="shared" si="48"/>
        <v>0</v>
      </c>
      <c r="J223" s="80">
        <f t="shared" si="49"/>
        <v>0</v>
      </c>
      <c r="K223" s="80">
        <f t="shared" ca="1" si="50"/>
        <v>-3.7217663996316709E-4</v>
      </c>
      <c r="L223" s="80">
        <f t="shared" ca="1" si="51"/>
        <v>1.3851545133427291E-7</v>
      </c>
      <c r="M223" s="80">
        <f t="shared" ca="1" si="52"/>
        <v>450467.1054000429</v>
      </c>
      <c r="N223" s="80">
        <f t="shared" ca="1" si="53"/>
        <v>1001559.7539118029</v>
      </c>
      <c r="O223" s="80">
        <f t="shared" ca="1" si="54"/>
        <v>98568.38313030063</v>
      </c>
      <c r="P223" s="58">
        <f t="shared" ca="1" si="55"/>
        <v>3.7217663996316709E-4</v>
      </c>
    </row>
    <row r="224" spans="4:16">
      <c r="D224" s="88">
        <f t="shared" si="43"/>
        <v>0</v>
      </c>
      <c r="E224" s="88">
        <f t="shared" si="44"/>
        <v>0</v>
      </c>
      <c r="F224" s="80">
        <f t="shared" si="45"/>
        <v>0</v>
      </c>
      <c r="G224" s="80">
        <f t="shared" si="46"/>
        <v>0</v>
      </c>
      <c r="H224" s="80">
        <f t="shared" si="47"/>
        <v>0</v>
      </c>
      <c r="I224" s="80">
        <f t="shared" si="48"/>
        <v>0</v>
      </c>
      <c r="J224" s="80">
        <f t="shared" si="49"/>
        <v>0</v>
      </c>
      <c r="K224" s="80">
        <f t="shared" ca="1" si="50"/>
        <v>-3.7217663996316709E-4</v>
      </c>
      <c r="L224" s="80">
        <f t="shared" ca="1" si="51"/>
        <v>1.3851545133427291E-7</v>
      </c>
      <c r="M224" s="80">
        <f t="shared" ca="1" si="52"/>
        <v>450467.1054000429</v>
      </c>
      <c r="N224" s="80">
        <f t="shared" ca="1" si="53"/>
        <v>1001559.7539118029</v>
      </c>
      <c r="O224" s="80">
        <f t="shared" ca="1" si="54"/>
        <v>98568.38313030063</v>
      </c>
      <c r="P224" s="58">
        <f t="shared" ca="1" si="55"/>
        <v>3.7217663996316709E-4</v>
      </c>
    </row>
    <row r="225" spans="4:16">
      <c r="D225" s="88">
        <f t="shared" si="43"/>
        <v>0</v>
      </c>
      <c r="E225" s="88">
        <f t="shared" si="44"/>
        <v>0</v>
      </c>
      <c r="F225" s="80">
        <f t="shared" si="45"/>
        <v>0</v>
      </c>
      <c r="G225" s="80">
        <f t="shared" si="46"/>
        <v>0</v>
      </c>
      <c r="H225" s="80">
        <f t="shared" si="47"/>
        <v>0</v>
      </c>
      <c r="I225" s="80">
        <f t="shared" si="48"/>
        <v>0</v>
      </c>
      <c r="J225" s="80">
        <f t="shared" si="49"/>
        <v>0</v>
      </c>
      <c r="K225" s="80">
        <f t="shared" ca="1" si="50"/>
        <v>-3.7217663996316709E-4</v>
      </c>
      <c r="L225" s="80">
        <f t="shared" ca="1" si="51"/>
        <v>1.3851545133427291E-7</v>
      </c>
      <c r="M225" s="80">
        <f t="shared" ca="1" si="52"/>
        <v>450467.1054000429</v>
      </c>
      <c r="N225" s="80">
        <f t="shared" ca="1" si="53"/>
        <v>1001559.7539118029</v>
      </c>
      <c r="O225" s="80">
        <f t="shared" ca="1" si="54"/>
        <v>98568.38313030063</v>
      </c>
      <c r="P225" s="58">
        <f t="shared" ca="1" si="55"/>
        <v>3.7217663996316709E-4</v>
      </c>
    </row>
    <row r="226" spans="4:16">
      <c r="D226" s="88">
        <f t="shared" si="43"/>
        <v>0</v>
      </c>
      <c r="E226" s="88">
        <f t="shared" si="44"/>
        <v>0</v>
      </c>
      <c r="F226" s="80">
        <f t="shared" si="45"/>
        <v>0</v>
      </c>
      <c r="G226" s="80">
        <f t="shared" si="46"/>
        <v>0</v>
      </c>
      <c r="H226" s="80">
        <f t="shared" si="47"/>
        <v>0</v>
      </c>
      <c r="I226" s="80">
        <f t="shared" si="48"/>
        <v>0</v>
      </c>
      <c r="J226" s="80">
        <f t="shared" si="49"/>
        <v>0</v>
      </c>
      <c r="K226" s="80">
        <f t="shared" ca="1" si="50"/>
        <v>-3.7217663996316709E-4</v>
      </c>
      <c r="L226" s="80">
        <f t="shared" ca="1" si="51"/>
        <v>1.3851545133427291E-7</v>
      </c>
      <c r="M226" s="80">
        <f t="shared" ca="1" si="52"/>
        <v>450467.1054000429</v>
      </c>
      <c r="N226" s="80">
        <f t="shared" ca="1" si="53"/>
        <v>1001559.7539118029</v>
      </c>
      <c r="O226" s="80">
        <f t="shared" ca="1" si="54"/>
        <v>98568.38313030063</v>
      </c>
      <c r="P226" s="58">
        <f t="shared" ca="1" si="55"/>
        <v>3.7217663996316709E-4</v>
      </c>
    </row>
    <row r="227" spans="4:16">
      <c r="D227" s="88">
        <f t="shared" si="43"/>
        <v>0</v>
      </c>
      <c r="E227" s="88">
        <f t="shared" si="44"/>
        <v>0</v>
      </c>
      <c r="F227" s="80">
        <f t="shared" si="45"/>
        <v>0</v>
      </c>
      <c r="G227" s="80">
        <f t="shared" si="46"/>
        <v>0</v>
      </c>
      <c r="H227" s="80">
        <f t="shared" si="47"/>
        <v>0</v>
      </c>
      <c r="I227" s="80">
        <f t="shared" si="48"/>
        <v>0</v>
      </c>
      <c r="J227" s="80">
        <f t="shared" si="49"/>
        <v>0</v>
      </c>
      <c r="K227" s="80">
        <f t="shared" ca="1" si="50"/>
        <v>-3.7217663996316709E-4</v>
      </c>
      <c r="L227" s="80">
        <f t="shared" ca="1" si="51"/>
        <v>1.3851545133427291E-7</v>
      </c>
      <c r="M227" s="80">
        <f t="shared" ca="1" si="52"/>
        <v>450467.1054000429</v>
      </c>
      <c r="N227" s="80">
        <f t="shared" ca="1" si="53"/>
        <v>1001559.7539118029</v>
      </c>
      <c r="O227" s="80">
        <f t="shared" ca="1" si="54"/>
        <v>98568.38313030063</v>
      </c>
      <c r="P227" s="58">
        <f t="shared" ca="1" si="55"/>
        <v>3.7217663996316709E-4</v>
      </c>
    </row>
    <row r="228" spans="4:16">
      <c r="D228" s="88">
        <f t="shared" si="43"/>
        <v>0</v>
      </c>
      <c r="E228" s="88">
        <f t="shared" si="44"/>
        <v>0</v>
      </c>
      <c r="F228" s="80">
        <f t="shared" si="45"/>
        <v>0</v>
      </c>
      <c r="G228" s="80">
        <f t="shared" si="46"/>
        <v>0</v>
      </c>
      <c r="H228" s="80">
        <f t="shared" si="47"/>
        <v>0</v>
      </c>
      <c r="I228" s="80">
        <f t="shared" si="48"/>
        <v>0</v>
      </c>
      <c r="J228" s="80">
        <f t="shared" si="49"/>
        <v>0</v>
      </c>
      <c r="K228" s="80">
        <f t="shared" ca="1" si="50"/>
        <v>-3.7217663996316709E-4</v>
      </c>
      <c r="L228" s="80">
        <f t="shared" ca="1" si="51"/>
        <v>1.3851545133427291E-7</v>
      </c>
      <c r="M228" s="80">
        <f t="shared" ca="1" si="52"/>
        <v>450467.1054000429</v>
      </c>
      <c r="N228" s="80">
        <f t="shared" ca="1" si="53"/>
        <v>1001559.7539118029</v>
      </c>
      <c r="O228" s="80">
        <f t="shared" ca="1" si="54"/>
        <v>98568.38313030063</v>
      </c>
      <c r="P228" s="58">
        <f t="shared" ca="1" si="55"/>
        <v>3.7217663996316709E-4</v>
      </c>
    </row>
    <row r="229" spans="4:16">
      <c r="D229" s="88">
        <f t="shared" si="43"/>
        <v>0</v>
      </c>
      <c r="E229" s="88">
        <f t="shared" si="44"/>
        <v>0</v>
      </c>
      <c r="F229" s="80">
        <f t="shared" si="45"/>
        <v>0</v>
      </c>
      <c r="G229" s="80">
        <f t="shared" si="46"/>
        <v>0</v>
      </c>
      <c r="H229" s="80">
        <f t="shared" si="47"/>
        <v>0</v>
      </c>
      <c r="I229" s="80">
        <f t="shared" si="48"/>
        <v>0</v>
      </c>
      <c r="J229" s="80">
        <f t="shared" si="49"/>
        <v>0</v>
      </c>
      <c r="K229" s="80">
        <f t="shared" ca="1" si="50"/>
        <v>-3.7217663996316709E-4</v>
      </c>
      <c r="L229" s="80">
        <f t="shared" ca="1" si="51"/>
        <v>1.3851545133427291E-7</v>
      </c>
      <c r="M229" s="80">
        <f t="shared" ca="1" si="52"/>
        <v>450467.1054000429</v>
      </c>
      <c r="N229" s="80">
        <f t="shared" ca="1" si="53"/>
        <v>1001559.7539118029</v>
      </c>
      <c r="O229" s="80">
        <f t="shared" ca="1" si="54"/>
        <v>98568.38313030063</v>
      </c>
      <c r="P229" s="58">
        <f t="shared" ca="1" si="55"/>
        <v>3.7217663996316709E-4</v>
      </c>
    </row>
    <row r="230" spans="4:16">
      <c r="D230" s="88">
        <f t="shared" si="43"/>
        <v>0</v>
      </c>
      <c r="E230" s="88">
        <f t="shared" si="44"/>
        <v>0</v>
      </c>
      <c r="F230" s="80">
        <f t="shared" si="45"/>
        <v>0</v>
      </c>
      <c r="G230" s="80">
        <f t="shared" si="46"/>
        <v>0</v>
      </c>
      <c r="H230" s="80">
        <f t="shared" si="47"/>
        <v>0</v>
      </c>
      <c r="I230" s="80">
        <f t="shared" si="48"/>
        <v>0</v>
      </c>
      <c r="J230" s="80">
        <f t="shared" si="49"/>
        <v>0</v>
      </c>
      <c r="K230" s="80">
        <f t="shared" ca="1" si="50"/>
        <v>-3.7217663996316709E-4</v>
      </c>
      <c r="L230" s="80">
        <f t="shared" ca="1" si="51"/>
        <v>1.3851545133427291E-7</v>
      </c>
      <c r="M230" s="80">
        <f t="shared" ca="1" si="52"/>
        <v>450467.1054000429</v>
      </c>
      <c r="N230" s="80">
        <f t="shared" ca="1" si="53"/>
        <v>1001559.7539118029</v>
      </c>
      <c r="O230" s="80">
        <f t="shared" ca="1" si="54"/>
        <v>98568.38313030063</v>
      </c>
      <c r="P230" s="58">
        <f t="shared" ca="1" si="55"/>
        <v>3.7217663996316709E-4</v>
      </c>
    </row>
    <row r="231" spans="4:16">
      <c r="D231" s="88">
        <f t="shared" si="43"/>
        <v>0</v>
      </c>
      <c r="E231" s="88">
        <f t="shared" si="44"/>
        <v>0</v>
      </c>
      <c r="F231" s="80">
        <f t="shared" si="45"/>
        <v>0</v>
      </c>
      <c r="G231" s="80">
        <f t="shared" si="46"/>
        <v>0</v>
      </c>
      <c r="H231" s="80">
        <f t="shared" si="47"/>
        <v>0</v>
      </c>
      <c r="I231" s="80">
        <f t="shared" si="48"/>
        <v>0</v>
      </c>
      <c r="J231" s="80">
        <f t="shared" si="49"/>
        <v>0</v>
      </c>
      <c r="K231" s="80">
        <f t="shared" ca="1" si="50"/>
        <v>-3.7217663996316709E-4</v>
      </c>
      <c r="L231" s="80">
        <f t="shared" ca="1" si="51"/>
        <v>1.3851545133427291E-7</v>
      </c>
      <c r="M231" s="80">
        <f t="shared" ca="1" si="52"/>
        <v>450467.1054000429</v>
      </c>
      <c r="N231" s="80">
        <f t="shared" ca="1" si="53"/>
        <v>1001559.7539118029</v>
      </c>
      <c r="O231" s="80">
        <f t="shared" ca="1" si="54"/>
        <v>98568.38313030063</v>
      </c>
      <c r="P231" s="58">
        <f t="shared" ca="1" si="55"/>
        <v>3.7217663996316709E-4</v>
      </c>
    </row>
    <row r="232" spans="4:16">
      <c r="D232" s="88">
        <f t="shared" si="43"/>
        <v>0</v>
      </c>
      <c r="E232" s="88">
        <f t="shared" si="44"/>
        <v>0</v>
      </c>
      <c r="F232" s="80">
        <f t="shared" si="45"/>
        <v>0</v>
      </c>
      <c r="G232" s="80">
        <f t="shared" si="46"/>
        <v>0</v>
      </c>
      <c r="H232" s="80">
        <f t="shared" si="47"/>
        <v>0</v>
      </c>
      <c r="I232" s="80">
        <f t="shared" si="48"/>
        <v>0</v>
      </c>
      <c r="J232" s="80">
        <f t="shared" si="49"/>
        <v>0</v>
      </c>
      <c r="K232" s="80">
        <f t="shared" ca="1" si="50"/>
        <v>-3.7217663996316709E-4</v>
      </c>
      <c r="L232" s="80">
        <f t="shared" ca="1" si="51"/>
        <v>1.3851545133427291E-7</v>
      </c>
      <c r="M232" s="80">
        <f t="shared" ca="1" si="52"/>
        <v>450467.1054000429</v>
      </c>
      <c r="N232" s="80">
        <f t="shared" ca="1" si="53"/>
        <v>1001559.7539118029</v>
      </c>
      <c r="O232" s="80">
        <f t="shared" ca="1" si="54"/>
        <v>98568.38313030063</v>
      </c>
      <c r="P232" s="58">
        <f t="shared" ca="1" si="55"/>
        <v>3.7217663996316709E-4</v>
      </c>
    </row>
    <row r="233" spans="4:16">
      <c r="D233" s="88">
        <f t="shared" si="43"/>
        <v>0</v>
      </c>
      <c r="E233" s="88">
        <f t="shared" si="44"/>
        <v>0</v>
      </c>
      <c r="F233" s="80">
        <f t="shared" si="45"/>
        <v>0</v>
      </c>
      <c r="G233" s="80">
        <f t="shared" si="46"/>
        <v>0</v>
      </c>
      <c r="H233" s="80">
        <f t="shared" si="47"/>
        <v>0</v>
      </c>
      <c r="I233" s="80">
        <f t="shared" si="48"/>
        <v>0</v>
      </c>
      <c r="J233" s="80">
        <f t="shared" si="49"/>
        <v>0</v>
      </c>
      <c r="K233" s="80">
        <f t="shared" ca="1" si="50"/>
        <v>-3.7217663996316709E-4</v>
      </c>
      <c r="L233" s="80">
        <f t="shared" ca="1" si="51"/>
        <v>1.3851545133427291E-7</v>
      </c>
      <c r="M233" s="80">
        <f t="shared" ca="1" si="52"/>
        <v>450467.1054000429</v>
      </c>
      <c r="N233" s="80">
        <f t="shared" ca="1" si="53"/>
        <v>1001559.7539118029</v>
      </c>
      <c r="O233" s="80">
        <f t="shared" ca="1" si="54"/>
        <v>98568.38313030063</v>
      </c>
      <c r="P233" s="58">
        <f t="shared" ca="1" si="55"/>
        <v>3.7217663996316709E-4</v>
      </c>
    </row>
    <row r="234" spans="4:16">
      <c r="D234" s="88">
        <f t="shared" si="43"/>
        <v>0</v>
      </c>
      <c r="E234" s="88">
        <f t="shared" si="44"/>
        <v>0</v>
      </c>
      <c r="F234" s="80">
        <f t="shared" si="45"/>
        <v>0</v>
      </c>
      <c r="G234" s="80">
        <f t="shared" si="46"/>
        <v>0</v>
      </c>
      <c r="H234" s="80">
        <f t="shared" si="47"/>
        <v>0</v>
      </c>
      <c r="I234" s="80">
        <f t="shared" si="48"/>
        <v>0</v>
      </c>
      <c r="J234" s="80">
        <f t="shared" si="49"/>
        <v>0</v>
      </c>
      <c r="K234" s="80">
        <f t="shared" ca="1" si="50"/>
        <v>-3.7217663996316709E-4</v>
      </c>
      <c r="L234" s="80">
        <f t="shared" ca="1" si="51"/>
        <v>1.3851545133427291E-7</v>
      </c>
      <c r="M234" s="80">
        <f t="shared" ca="1" si="52"/>
        <v>450467.1054000429</v>
      </c>
      <c r="N234" s="80">
        <f t="shared" ca="1" si="53"/>
        <v>1001559.7539118029</v>
      </c>
      <c r="O234" s="80">
        <f t="shared" ca="1" si="54"/>
        <v>98568.38313030063</v>
      </c>
      <c r="P234" s="58">
        <f t="shared" ca="1" si="55"/>
        <v>3.7217663996316709E-4</v>
      </c>
    </row>
    <row r="235" spans="4:16">
      <c r="D235" s="88">
        <f t="shared" si="43"/>
        <v>0</v>
      </c>
      <c r="E235" s="88">
        <f t="shared" si="44"/>
        <v>0</v>
      </c>
      <c r="F235" s="80">
        <f t="shared" si="45"/>
        <v>0</v>
      </c>
      <c r="G235" s="80">
        <f t="shared" si="46"/>
        <v>0</v>
      </c>
      <c r="H235" s="80">
        <f t="shared" si="47"/>
        <v>0</v>
      </c>
      <c r="I235" s="80">
        <f t="shared" si="48"/>
        <v>0</v>
      </c>
      <c r="J235" s="80">
        <f t="shared" si="49"/>
        <v>0</v>
      </c>
      <c r="K235" s="80">
        <f t="shared" ca="1" si="50"/>
        <v>-3.7217663996316709E-4</v>
      </c>
      <c r="L235" s="80">
        <f t="shared" ca="1" si="51"/>
        <v>1.3851545133427291E-7</v>
      </c>
      <c r="M235" s="80">
        <f t="shared" ca="1" si="52"/>
        <v>450467.1054000429</v>
      </c>
      <c r="N235" s="80">
        <f t="shared" ca="1" si="53"/>
        <v>1001559.7539118029</v>
      </c>
      <c r="O235" s="80">
        <f t="shared" ca="1" si="54"/>
        <v>98568.38313030063</v>
      </c>
      <c r="P235" s="58">
        <f t="shared" ca="1" si="55"/>
        <v>3.7217663996316709E-4</v>
      </c>
    </row>
    <row r="236" spans="4:16">
      <c r="D236" s="88">
        <f t="shared" si="43"/>
        <v>0</v>
      </c>
      <c r="E236" s="88">
        <f t="shared" si="44"/>
        <v>0</v>
      </c>
      <c r="F236" s="80">
        <f t="shared" si="45"/>
        <v>0</v>
      </c>
      <c r="G236" s="80">
        <f t="shared" si="46"/>
        <v>0</v>
      </c>
      <c r="H236" s="80">
        <f t="shared" si="47"/>
        <v>0</v>
      </c>
      <c r="I236" s="80">
        <f t="shared" si="48"/>
        <v>0</v>
      </c>
      <c r="J236" s="80">
        <f t="shared" si="49"/>
        <v>0</v>
      </c>
      <c r="K236" s="80">
        <f t="shared" ca="1" si="50"/>
        <v>-3.7217663996316709E-4</v>
      </c>
      <c r="L236" s="80">
        <f t="shared" ca="1" si="51"/>
        <v>1.3851545133427291E-7</v>
      </c>
      <c r="M236" s="80">
        <f t="shared" ca="1" si="52"/>
        <v>450467.1054000429</v>
      </c>
      <c r="N236" s="80">
        <f t="shared" ca="1" si="53"/>
        <v>1001559.7539118029</v>
      </c>
      <c r="O236" s="80">
        <f t="shared" ca="1" si="54"/>
        <v>98568.38313030063</v>
      </c>
      <c r="P236" s="58">
        <f t="shared" ca="1" si="55"/>
        <v>3.7217663996316709E-4</v>
      </c>
    </row>
    <row r="237" spans="4:16">
      <c r="D237" s="88">
        <f t="shared" si="43"/>
        <v>0</v>
      </c>
      <c r="E237" s="88">
        <f t="shared" si="44"/>
        <v>0</v>
      </c>
      <c r="F237" s="80">
        <f t="shared" si="45"/>
        <v>0</v>
      </c>
      <c r="G237" s="80">
        <f t="shared" si="46"/>
        <v>0</v>
      </c>
      <c r="H237" s="80">
        <f t="shared" si="47"/>
        <v>0</v>
      </c>
      <c r="I237" s="80">
        <f t="shared" si="48"/>
        <v>0</v>
      </c>
      <c r="J237" s="80">
        <f t="shared" si="49"/>
        <v>0</v>
      </c>
      <c r="K237" s="80">
        <f t="shared" ca="1" si="50"/>
        <v>-3.7217663996316709E-4</v>
      </c>
      <c r="L237" s="80">
        <f t="shared" ca="1" si="51"/>
        <v>1.3851545133427291E-7</v>
      </c>
      <c r="M237" s="80">
        <f t="shared" ca="1" si="52"/>
        <v>450467.1054000429</v>
      </c>
      <c r="N237" s="80">
        <f t="shared" ca="1" si="53"/>
        <v>1001559.7539118029</v>
      </c>
      <c r="O237" s="80">
        <f t="shared" ca="1" si="54"/>
        <v>98568.38313030063</v>
      </c>
      <c r="P237" s="58">
        <f t="shared" ca="1" si="55"/>
        <v>3.7217663996316709E-4</v>
      </c>
    </row>
    <row r="238" spans="4:16">
      <c r="D238" s="88">
        <f t="shared" si="43"/>
        <v>0</v>
      </c>
      <c r="E238" s="88">
        <f t="shared" si="44"/>
        <v>0</v>
      </c>
      <c r="F238" s="80">
        <f t="shared" si="45"/>
        <v>0</v>
      </c>
      <c r="G238" s="80">
        <f t="shared" si="46"/>
        <v>0</v>
      </c>
      <c r="H238" s="80">
        <f t="shared" si="47"/>
        <v>0</v>
      </c>
      <c r="I238" s="80">
        <f t="shared" si="48"/>
        <v>0</v>
      </c>
      <c r="J238" s="80">
        <f t="shared" si="49"/>
        <v>0</v>
      </c>
      <c r="K238" s="80">
        <f t="shared" ca="1" si="50"/>
        <v>-3.7217663996316709E-4</v>
      </c>
      <c r="L238" s="80">
        <f t="shared" ca="1" si="51"/>
        <v>1.3851545133427291E-7</v>
      </c>
      <c r="M238" s="80">
        <f t="shared" ca="1" si="52"/>
        <v>450467.1054000429</v>
      </c>
      <c r="N238" s="80">
        <f t="shared" ca="1" si="53"/>
        <v>1001559.7539118029</v>
      </c>
      <c r="O238" s="80">
        <f t="shared" ca="1" si="54"/>
        <v>98568.38313030063</v>
      </c>
      <c r="P238" s="58">
        <f t="shared" ca="1" si="55"/>
        <v>3.7217663996316709E-4</v>
      </c>
    </row>
    <row r="239" spans="4:16">
      <c r="D239" s="88">
        <f t="shared" si="43"/>
        <v>0</v>
      </c>
      <c r="E239" s="88">
        <f t="shared" si="44"/>
        <v>0</v>
      </c>
      <c r="F239" s="80">
        <f t="shared" si="45"/>
        <v>0</v>
      </c>
      <c r="G239" s="80">
        <f t="shared" si="46"/>
        <v>0</v>
      </c>
      <c r="H239" s="80">
        <f t="shared" si="47"/>
        <v>0</v>
      </c>
      <c r="I239" s="80">
        <f t="shared" si="48"/>
        <v>0</v>
      </c>
      <c r="J239" s="80">
        <f t="shared" si="49"/>
        <v>0</v>
      </c>
      <c r="K239" s="80">
        <f t="shared" ca="1" si="50"/>
        <v>-3.7217663996316709E-4</v>
      </c>
      <c r="L239" s="80">
        <f t="shared" ca="1" si="51"/>
        <v>1.3851545133427291E-7</v>
      </c>
      <c r="M239" s="80">
        <f t="shared" ca="1" si="52"/>
        <v>450467.1054000429</v>
      </c>
      <c r="N239" s="80">
        <f t="shared" ca="1" si="53"/>
        <v>1001559.7539118029</v>
      </c>
      <c r="O239" s="80">
        <f t="shared" ca="1" si="54"/>
        <v>98568.38313030063</v>
      </c>
      <c r="P239" s="58">
        <f t="shared" ca="1" si="55"/>
        <v>3.7217663996316709E-4</v>
      </c>
    </row>
    <row r="240" spans="4:16">
      <c r="D240" s="88">
        <f t="shared" si="43"/>
        <v>0</v>
      </c>
      <c r="E240" s="88">
        <f t="shared" si="44"/>
        <v>0</v>
      </c>
      <c r="F240" s="80">
        <f t="shared" si="45"/>
        <v>0</v>
      </c>
      <c r="G240" s="80">
        <f t="shared" si="46"/>
        <v>0</v>
      </c>
      <c r="H240" s="80">
        <f t="shared" si="47"/>
        <v>0</v>
      </c>
      <c r="I240" s="80">
        <f t="shared" si="48"/>
        <v>0</v>
      </c>
      <c r="J240" s="80">
        <f t="shared" si="49"/>
        <v>0</v>
      </c>
      <c r="K240" s="80">
        <f t="shared" ca="1" si="50"/>
        <v>-3.7217663996316709E-4</v>
      </c>
      <c r="L240" s="80">
        <f t="shared" ca="1" si="51"/>
        <v>1.3851545133427291E-7</v>
      </c>
      <c r="M240" s="80">
        <f t="shared" ca="1" si="52"/>
        <v>450467.1054000429</v>
      </c>
      <c r="N240" s="80">
        <f t="shared" ca="1" si="53"/>
        <v>1001559.7539118029</v>
      </c>
      <c r="O240" s="80">
        <f t="shared" ca="1" si="54"/>
        <v>98568.38313030063</v>
      </c>
      <c r="P240" s="58">
        <f t="shared" ca="1" si="55"/>
        <v>3.7217663996316709E-4</v>
      </c>
    </row>
    <row r="241" spans="4:16">
      <c r="D241" s="88">
        <f t="shared" si="43"/>
        <v>0</v>
      </c>
      <c r="E241" s="88">
        <f t="shared" si="44"/>
        <v>0</v>
      </c>
      <c r="F241" s="80">
        <f t="shared" si="45"/>
        <v>0</v>
      </c>
      <c r="G241" s="80">
        <f t="shared" si="46"/>
        <v>0</v>
      </c>
      <c r="H241" s="80">
        <f t="shared" si="47"/>
        <v>0</v>
      </c>
      <c r="I241" s="80">
        <f t="shared" si="48"/>
        <v>0</v>
      </c>
      <c r="J241" s="80">
        <f t="shared" si="49"/>
        <v>0</v>
      </c>
      <c r="K241" s="80">
        <f t="shared" ca="1" si="50"/>
        <v>-3.7217663996316709E-4</v>
      </c>
      <c r="L241" s="80">
        <f t="shared" ca="1" si="51"/>
        <v>1.3851545133427291E-7</v>
      </c>
      <c r="M241" s="80">
        <f t="shared" ca="1" si="52"/>
        <v>450467.1054000429</v>
      </c>
      <c r="N241" s="80">
        <f t="shared" ca="1" si="53"/>
        <v>1001559.7539118029</v>
      </c>
      <c r="O241" s="80">
        <f t="shared" ca="1" si="54"/>
        <v>98568.38313030063</v>
      </c>
      <c r="P241" s="58">
        <f t="shared" ca="1" si="55"/>
        <v>3.7217663996316709E-4</v>
      </c>
    </row>
    <row r="242" spans="4:16">
      <c r="D242" s="88">
        <f t="shared" si="43"/>
        <v>0</v>
      </c>
      <c r="E242" s="88">
        <f t="shared" si="44"/>
        <v>0</v>
      </c>
      <c r="F242" s="80">
        <f t="shared" si="45"/>
        <v>0</v>
      </c>
      <c r="G242" s="80">
        <f t="shared" si="46"/>
        <v>0</v>
      </c>
      <c r="H242" s="80">
        <f t="shared" si="47"/>
        <v>0</v>
      </c>
      <c r="I242" s="80">
        <f t="shared" si="48"/>
        <v>0</v>
      </c>
      <c r="J242" s="80">
        <f t="shared" si="49"/>
        <v>0</v>
      </c>
      <c r="K242" s="80">
        <f t="shared" ca="1" si="50"/>
        <v>-3.7217663996316709E-4</v>
      </c>
      <c r="L242" s="80">
        <f t="shared" ca="1" si="51"/>
        <v>1.3851545133427291E-7</v>
      </c>
      <c r="M242" s="80">
        <f t="shared" ca="1" si="52"/>
        <v>450467.1054000429</v>
      </c>
      <c r="N242" s="80">
        <f t="shared" ca="1" si="53"/>
        <v>1001559.7539118029</v>
      </c>
      <c r="O242" s="80">
        <f t="shared" ca="1" si="54"/>
        <v>98568.38313030063</v>
      </c>
      <c r="P242" s="58">
        <f t="shared" ca="1" si="55"/>
        <v>3.7217663996316709E-4</v>
      </c>
    </row>
    <row r="243" spans="4:16">
      <c r="D243" s="88">
        <f t="shared" si="43"/>
        <v>0</v>
      </c>
      <c r="E243" s="88">
        <f t="shared" si="44"/>
        <v>0</v>
      </c>
      <c r="F243" s="80">
        <f t="shared" si="45"/>
        <v>0</v>
      </c>
      <c r="G243" s="80">
        <f t="shared" si="46"/>
        <v>0</v>
      </c>
      <c r="H243" s="80">
        <f t="shared" si="47"/>
        <v>0</v>
      </c>
      <c r="I243" s="80">
        <f t="shared" si="48"/>
        <v>0</v>
      </c>
      <c r="J243" s="80">
        <f t="shared" si="49"/>
        <v>0</v>
      </c>
      <c r="K243" s="80">
        <f t="shared" ca="1" si="50"/>
        <v>-3.7217663996316709E-4</v>
      </c>
      <c r="L243" s="80">
        <f t="shared" ca="1" si="51"/>
        <v>1.3851545133427291E-7</v>
      </c>
      <c r="M243" s="80">
        <f t="shared" ca="1" si="52"/>
        <v>450467.1054000429</v>
      </c>
      <c r="N243" s="80">
        <f t="shared" ca="1" si="53"/>
        <v>1001559.7539118029</v>
      </c>
      <c r="O243" s="80">
        <f t="shared" ca="1" si="54"/>
        <v>98568.38313030063</v>
      </c>
      <c r="P243" s="58">
        <f t="shared" ca="1" si="55"/>
        <v>3.7217663996316709E-4</v>
      </c>
    </row>
    <row r="244" spans="4:16">
      <c r="D244" s="88">
        <f t="shared" si="43"/>
        <v>0</v>
      </c>
      <c r="E244" s="88">
        <f t="shared" si="44"/>
        <v>0</v>
      </c>
      <c r="F244" s="80">
        <f t="shared" si="45"/>
        <v>0</v>
      </c>
      <c r="G244" s="80">
        <f t="shared" si="46"/>
        <v>0</v>
      </c>
      <c r="H244" s="80">
        <f t="shared" si="47"/>
        <v>0</v>
      </c>
      <c r="I244" s="80">
        <f t="shared" si="48"/>
        <v>0</v>
      </c>
      <c r="J244" s="80">
        <f t="shared" si="49"/>
        <v>0</v>
      </c>
      <c r="K244" s="80">
        <f t="shared" ca="1" si="50"/>
        <v>-3.7217663996316709E-4</v>
      </c>
      <c r="L244" s="80">
        <f t="shared" ca="1" si="51"/>
        <v>1.3851545133427291E-7</v>
      </c>
      <c r="M244" s="80">
        <f t="shared" ca="1" si="52"/>
        <v>450467.1054000429</v>
      </c>
      <c r="N244" s="80">
        <f t="shared" ca="1" si="53"/>
        <v>1001559.7539118029</v>
      </c>
      <c r="O244" s="80">
        <f t="shared" ca="1" si="54"/>
        <v>98568.38313030063</v>
      </c>
      <c r="P244" s="58">
        <f t="shared" ca="1" si="55"/>
        <v>3.7217663996316709E-4</v>
      </c>
    </row>
    <row r="245" spans="4:16">
      <c r="D245" s="88">
        <f t="shared" si="43"/>
        <v>0</v>
      </c>
      <c r="E245" s="88">
        <f t="shared" si="44"/>
        <v>0</v>
      </c>
      <c r="F245" s="80">
        <f t="shared" si="45"/>
        <v>0</v>
      </c>
      <c r="G245" s="80">
        <f t="shared" si="46"/>
        <v>0</v>
      </c>
      <c r="H245" s="80">
        <f t="shared" si="47"/>
        <v>0</v>
      </c>
      <c r="I245" s="80">
        <f t="shared" si="48"/>
        <v>0</v>
      </c>
      <c r="J245" s="80">
        <f t="shared" si="49"/>
        <v>0</v>
      </c>
      <c r="K245" s="80">
        <f t="shared" ca="1" si="50"/>
        <v>-3.7217663996316709E-4</v>
      </c>
      <c r="L245" s="80">
        <f t="shared" ca="1" si="51"/>
        <v>1.3851545133427291E-7</v>
      </c>
      <c r="M245" s="80">
        <f t="shared" ca="1" si="52"/>
        <v>450467.1054000429</v>
      </c>
      <c r="N245" s="80">
        <f t="shared" ca="1" si="53"/>
        <v>1001559.7539118029</v>
      </c>
      <c r="O245" s="80">
        <f t="shared" ca="1" si="54"/>
        <v>98568.38313030063</v>
      </c>
      <c r="P245" s="58">
        <f t="shared" ca="1" si="55"/>
        <v>3.7217663996316709E-4</v>
      </c>
    </row>
    <row r="246" spans="4:16">
      <c r="D246" s="88">
        <f t="shared" si="43"/>
        <v>0</v>
      </c>
      <c r="E246" s="88">
        <f t="shared" si="44"/>
        <v>0</v>
      </c>
      <c r="F246" s="80">
        <f t="shared" si="45"/>
        <v>0</v>
      </c>
      <c r="G246" s="80">
        <f t="shared" si="46"/>
        <v>0</v>
      </c>
      <c r="H246" s="80">
        <f t="shared" si="47"/>
        <v>0</v>
      </c>
      <c r="I246" s="80">
        <f t="shared" si="48"/>
        <v>0</v>
      </c>
      <c r="J246" s="80">
        <f t="shared" si="49"/>
        <v>0</v>
      </c>
      <c r="K246" s="80">
        <f t="shared" ca="1" si="50"/>
        <v>-3.7217663996316709E-4</v>
      </c>
      <c r="L246" s="80">
        <f t="shared" ca="1" si="51"/>
        <v>1.3851545133427291E-7</v>
      </c>
      <c r="M246" s="80">
        <f t="shared" ca="1" si="52"/>
        <v>450467.1054000429</v>
      </c>
      <c r="N246" s="80">
        <f t="shared" ca="1" si="53"/>
        <v>1001559.7539118029</v>
      </c>
      <c r="O246" s="80">
        <f t="shared" ca="1" si="54"/>
        <v>98568.38313030063</v>
      </c>
      <c r="P246" s="58">
        <f t="shared" ca="1" si="55"/>
        <v>3.7217663996316709E-4</v>
      </c>
    </row>
    <row r="247" spans="4:16">
      <c r="D247" s="88">
        <f t="shared" si="43"/>
        <v>0</v>
      </c>
      <c r="E247" s="88">
        <f t="shared" si="44"/>
        <v>0</v>
      </c>
      <c r="F247" s="80">
        <f t="shared" si="45"/>
        <v>0</v>
      </c>
      <c r="G247" s="80">
        <f t="shared" si="46"/>
        <v>0</v>
      </c>
      <c r="H247" s="80">
        <f t="shared" si="47"/>
        <v>0</v>
      </c>
      <c r="I247" s="80">
        <f t="shared" si="48"/>
        <v>0</v>
      </c>
      <c r="J247" s="80">
        <f t="shared" si="49"/>
        <v>0</v>
      </c>
      <c r="K247" s="80">
        <f t="shared" ca="1" si="50"/>
        <v>-3.7217663996316709E-4</v>
      </c>
      <c r="L247" s="80">
        <f t="shared" ca="1" si="51"/>
        <v>1.3851545133427291E-7</v>
      </c>
      <c r="M247" s="80">
        <f t="shared" ca="1" si="52"/>
        <v>450467.1054000429</v>
      </c>
      <c r="N247" s="80">
        <f t="shared" ca="1" si="53"/>
        <v>1001559.7539118029</v>
      </c>
      <c r="O247" s="80">
        <f t="shared" ca="1" si="54"/>
        <v>98568.38313030063</v>
      </c>
      <c r="P247" s="58">
        <f t="shared" ca="1" si="55"/>
        <v>3.7217663996316709E-4</v>
      </c>
    </row>
    <row r="248" spans="4:16">
      <c r="D248" s="88">
        <f t="shared" si="43"/>
        <v>0</v>
      </c>
      <c r="E248" s="88">
        <f t="shared" si="44"/>
        <v>0</v>
      </c>
      <c r="F248" s="80">
        <f t="shared" si="45"/>
        <v>0</v>
      </c>
      <c r="G248" s="80">
        <f t="shared" si="46"/>
        <v>0</v>
      </c>
      <c r="H248" s="80">
        <f t="shared" si="47"/>
        <v>0</v>
      </c>
      <c r="I248" s="80">
        <f t="shared" si="48"/>
        <v>0</v>
      </c>
      <c r="J248" s="80">
        <f t="shared" si="49"/>
        <v>0</v>
      </c>
      <c r="K248" s="80">
        <f t="shared" ca="1" si="50"/>
        <v>-3.7217663996316709E-4</v>
      </c>
      <c r="L248" s="80">
        <f t="shared" ca="1" si="51"/>
        <v>1.3851545133427291E-7</v>
      </c>
      <c r="M248" s="80">
        <f t="shared" ca="1" si="52"/>
        <v>450467.1054000429</v>
      </c>
      <c r="N248" s="80">
        <f t="shared" ca="1" si="53"/>
        <v>1001559.7539118029</v>
      </c>
      <c r="O248" s="80">
        <f t="shared" ca="1" si="54"/>
        <v>98568.38313030063</v>
      </c>
      <c r="P248" s="58">
        <f t="shared" ca="1" si="55"/>
        <v>3.7217663996316709E-4</v>
      </c>
    </row>
    <row r="249" spans="4:16">
      <c r="D249" s="88">
        <f t="shared" si="43"/>
        <v>0</v>
      </c>
      <c r="E249" s="88">
        <f t="shared" si="44"/>
        <v>0</v>
      </c>
      <c r="F249" s="80">
        <f t="shared" si="45"/>
        <v>0</v>
      </c>
      <c r="G249" s="80">
        <f t="shared" si="46"/>
        <v>0</v>
      </c>
      <c r="H249" s="80">
        <f t="shared" si="47"/>
        <v>0</v>
      </c>
      <c r="I249" s="80">
        <f t="shared" si="48"/>
        <v>0</v>
      </c>
      <c r="J249" s="80">
        <f t="shared" si="49"/>
        <v>0</v>
      </c>
      <c r="K249" s="80">
        <f t="shared" ca="1" si="50"/>
        <v>-3.7217663996316709E-4</v>
      </c>
      <c r="L249" s="80">
        <f t="shared" ca="1" si="51"/>
        <v>1.3851545133427291E-7</v>
      </c>
      <c r="M249" s="80">
        <f t="shared" ca="1" si="52"/>
        <v>450467.1054000429</v>
      </c>
      <c r="N249" s="80">
        <f t="shared" ca="1" si="53"/>
        <v>1001559.7539118029</v>
      </c>
      <c r="O249" s="80">
        <f t="shared" ca="1" si="54"/>
        <v>98568.38313030063</v>
      </c>
      <c r="P249" s="58">
        <f t="shared" ca="1" si="55"/>
        <v>3.7217663996316709E-4</v>
      </c>
    </row>
    <row r="250" spans="4:16">
      <c r="D250" s="88">
        <f t="shared" si="43"/>
        <v>0</v>
      </c>
      <c r="E250" s="88">
        <f t="shared" si="44"/>
        <v>0</v>
      </c>
      <c r="F250" s="80">
        <f t="shared" si="45"/>
        <v>0</v>
      </c>
      <c r="G250" s="80">
        <f t="shared" si="46"/>
        <v>0</v>
      </c>
      <c r="H250" s="80">
        <f t="shared" si="47"/>
        <v>0</v>
      </c>
      <c r="I250" s="80">
        <f t="shared" si="48"/>
        <v>0</v>
      </c>
      <c r="J250" s="80">
        <f t="shared" si="49"/>
        <v>0</v>
      </c>
      <c r="K250" s="80">
        <f t="shared" ca="1" si="50"/>
        <v>-3.7217663996316709E-4</v>
      </c>
      <c r="L250" s="80">
        <f t="shared" ca="1" si="51"/>
        <v>1.3851545133427291E-7</v>
      </c>
      <c r="M250" s="80">
        <f t="shared" ca="1" si="52"/>
        <v>450467.1054000429</v>
      </c>
      <c r="N250" s="80">
        <f t="shared" ca="1" si="53"/>
        <v>1001559.7539118029</v>
      </c>
      <c r="O250" s="80">
        <f t="shared" ca="1" si="54"/>
        <v>98568.38313030063</v>
      </c>
      <c r="P250" s="58">
        <f t="shared" ca="1" si="55"/>
        <v>3.7217663996316709E-4</v>
      </c>
    </row>
    <row r="251" spans="4:16">
      <c r="D251" s="88">
        <f t="shared" si="43"/>
        <v>0</v>
      </c>
      <c r="E251" s="88">
        <f t="shared" si="44"/>
        <v>0</v>
      </c>
      <c r="F251" s="80">
        <f t="shared" si="45"/>
        <v>0</v>
      </c>
      <c r="G251" s="80">
        <f t="shared" si="46"/>
        <v>0</v>
      </c>
      <c r="H251" s="80">
        <f t="shared" si="47"/>
        <v>0</v>
      </c>
      <c r="I251" s="80">
        <f t="shared" si="48"/>
        <v>0</v>
      </c>
      <c r="J251" s="80">
        <f t="shared" si="49"/>
        <v>0</v>
      </c>
      <c r="K251" s="80">
        <f t="shared" ca="1" si="50"/>
        <v>-3.7217663996316709E-4</v>
      </c>
      <c r="L251" s="80">
        <f t="shared" ca="1" si="51"/>
        <v>1.3851545133427291E-7</v>
      </c>
      <c r="M251" s="80">
        <f t="shared" ca="1" si="52"/>
        <v>450467.1054000429</v>
      </c>
      <c r="N251" s="80">
        <f t="shared" ca="1" si="53"/>
        <v>1001559.7539118029</v>
      </c>
      <c r="O251" s="80">
        <f t="shared" ca="1" si="54"/>
        <v>98568.38313030063</v>
      </c>
      <c r="P251" s="58">
        <f t="shared" ca="1" si="55"/>
        <v>3.7217663996316709E-4</v>
      </c>
    </row>
    <row r="252" spans="4:16">
      <c r="D252" s="88">
        <f t="shared" si="43"/>
        <v>0</v>
      </c>
      <c r="E252" s="88">
        <f t="shared" si="44"/>
        <v>0</v>
      </c>
      <c r="F252" s="80">
        <f t="shared" si="45"/>
        <v>0</v>
      </c>
      <c r="G252" s="80">
        <f t="shared" si="46"/>
        <v>0</v>
      </c>
      <c r="H252" s="80">
        <f t="shared" si="47"/>
        <v>0</v>
      </c>
      <c r="I252" s="80">
        <f t="shared" si="48"/>
        <v>0</v>
      </c>
      <c r="J252" s="80">
        <f t="shared" si="49"/>
        <v>0</v>
      </c>
      <c r="K252" s="80">
        <f t="shared" ca="1" si="50"/>
        <v>-3.7217663996316709E-4</v>
      </c>
      <c r="L252" s="80">
        <f t="shared" ca="1" si="51"/>
        <v>1.3851545133427291E-7</v>
      </c>
      <c r="M252" s="80">
        <f t="shared" ca="1" si="52"/>
        <v>450467.1054000429</v>
      </c>
      <c r="N252" s="80">
        <f t="shared" ca="1" si="53"/>
        <v>1001559.7539118029</v>
      </c>
      <c r="O252" s="80">
        <f t="shared" ca="1" si="54"/>
        <v>98568.38313030063</v>
      </c>
      <c r="P252" s="58">
        <f t="shared" ca="1" si="55"/>
        <v>3.7217663996316709E-4</v>
      </c>
    </row>
    <row r="253" spans="4:16">
      <c r="D253" s="88">
        <f t="shared" si="43"/>
        <v>0</v>
      </c>
      <c r="E253" s="88">
        <f t="shared" si="44"/>
        <v>0</v>
      </c>
      <c r="F253" s="80">
        <f t="shared" si="45"/>
        <v>0</v>
      </c>
      <c r="G253" s="80">
        <f t="shared" si="46"/>
        <v>0</v>
      </c>
      <c r="H253" s="80">
        <f t="shared" si="47"/>
        <v>0</v>
      </c>
      <c r="I253" s="80">
        <f t="shared" si="48"/>
        <v>0</v>
      </c>
      <c r="J253" s="80">
        <f t="shared" si="49"/>
        <v>0</v>
      </c>
      <c r="K253" s="80">
        <f t="shared" ca="1" si="50"/>
        <v>-3.7217663996316709E-4</v>
      </c>
      <c r="L253" s="80">
        <f t="shared" ca="1" si="51"/>
        <v>1.3851545133427291E-7</v>
      </c>
      <c r="M253" s="80">
        <f t="shared" ca="1" si="52"/>
        <v>450467.1054000429</v>
      </c>
      <c r="N253" s="80">
        <f t="shared" ca="1" si="53"/>
        <v>1001559.7539118029</v>
      </c>
      <c r="O253" s="80">
        <f t="shared" ca="1" si="54"/>
        <v>98568.38313030063</v>
      </c>
      <c r="P253" s="58">
        <f t="shared" ca="1" si="55"/>
        <v>3.7217663996316709E-4</v>
      </c>
    </row>
    <row r="254" spans="4:16">
      <c r="D254" s="88">
        <f t="shared" si="43"/>
        <v>0</v>
      </c>
      <c r="E254" s="88">
        <f t="shared" si="44"/>
        <v>0</v>
      </c>
      <c r="F254" s="80">
        <f t="shared" si="45"/>
        <v>0</v>
      </c>
      <c r="G254" s="80">
        <f t="shared" si="46"/>
        <v>0</v>
      </c>
      <c r="H254" s="80">
        <f t="shared" si="47"/>
        <v>0</v>
      </c>
      <c r="I254" s="80">
        <f t="shared" si="48"/>
        <v>0</v>
      </c>
      <c r="J254" s="80">
        <f t="shared" si="49"/>
        <v>0</v>
      </c>
      <c r="K254" s="80">
        <f t="shared" ca="1" si="50"/>
        <v>-3.7217663996316709E-4</v>
      </c>
      <c r="L254" s="80">
        <f t="shared" ca="1" si="51"/>
        <v>1.3851545133427291E-7</v>
      </c>
      <c r="M254" s="80">
        <f t="shared" ca="1" si="52"/>
        <v>450467.1054000429</v>
      </c>
      <c r="N254" s="80">
        <f t="shared" ca="1" si="53"/>
        <v>1001559.7539118029</v>
      </c>
      <c r="O254" s="80">
        <f t="shared" ca="1" si="54"/>
        <v>98568.38313030063</v>
      </c>
      <c r="P254" s="58">
        <f t="shared" ca="1" si="55"/>
        <v>3.7217663996316709E-4</v>
      </c>
    </row>
    <row r="255" spans="4:16">
      <c r="D255" s="88">
        <f t="shared" si="43"/>
        <v>0</v>
      </c>
      <c r="E255" s="88">
        <f t="shared" si="44"/>
        <v>0</v>
      </c>
      <c r="F255" s="80">
        <f t="shared" si="45"/>
        <v>0</v>
      </c>
      <c r="G255" s="80">
        <f t="shared" si="46"/>
        <v>0</v>
      </c>
      <c r="H255" s="80">
        <f t="shared" si="47"/>
        <v>0</v>
      </c>
      <c r="I255" s="80">
        <f t="shared" si="48"/>
        <v>0</v>
      </c>
      <c r="J255" s="80">
        <f t="shared" si="49"/>
        <v>0</v>
      </c>
      <c r="K255" s="80">
        <f t="shared" ca="1" si="50"/>
        <v>-3.7217663996316709E-4</v>
      </c>
      <c r="L255" s="80">
        <f t="shared" ca="1" si="51"/>
        <v>1.3851545133427291E-7</v>
      </c>
      <c r="M255" s="80">
        <f t="shared" ca="1" si="52"/>
        <v>450467.1054000429</v>
      </c>
      <c r="N255" s="80">
        <f t="shared" ca="1" si="53"/>
        <v>1001559.7539118029</v>
      </c>
      <c r="O255" s="80">
        <f t="shared" ca="1" si="54"/>
        <v>98568.38313030063</v>
      </c>
      <c r="P255" s="58">
        <f t="shared" ca="1" si="55"/>
        <v>3.7217663996316709E-4</v>
      </c>
    </row>
    <row r="256" spans="4:16">
      <c r="D256" s="88">
        <f t="shared" si="43"/>
        <v>0</v>
      </c>
      <c r="E256" s="88">
        <f t="shared" si="44"/>
        <v>0</v>
      </c>
      <c r="F256" s="80">
        <f t="shared" si="45"/>
        <v>0</v>
      </c>
      <c r="G256" s="80">
        <f t="shared" si="46"/>
        <v>0</v>
      </c>
      <c r="H256" s="80">
        <f t="shared" si="47"/>
        <v>0</v>
      </c>
      <c r="I256" s="80">
        <f t="shared" si="48"/>
        <v>0</v>
      </c>
      <c r="J256" s="80">
        <f t="shared" si="49"/>
        <v>0</v>
      </c>
      <c r="K256" s="80">
        <f t="shared" ca="1" si="50"/>
        <v>-3.7217663996316709E-4</v>
      </c>
      <c r="L256" s="80">
        <f t="shared" ca="1" si="51"/>
        <v>1.3851545133427291E-7</v>
      </c>
      <c r="M256" s="80">
        <f t="shared" ca="1" si="52"/>
        <v>450467.1054000429</v>
      </c>
      <c r="N256" s="80">
        <f t="shared" ca="1" si="53"/>
        <v>1001559.7539118029</v>
      </c>
      <c r="O256" s="80">
        <f t="shared" ca="1" si="54"/>
        <v>98568.38313030063</v>
      </c>
      <c r="P256" s="58">
        <f t="shared" ca="1" si="55"/>
        <v>3.7217663996316709E-4</v>
      </c>
    </row>
    <row r="257" spans="4:16">
      <c r="D257" s="88">
        <f t="shared" si="43"/>
        <v>0</v>
      </c>
      <c r="E257" s="88">
        <f t="shared" si="44"/>
        <v>0</v>
      </c>
      <c r="F257" s="80">
        <f t="shared" si="45"/>
        <v>0</v>
      </c>
      <c r="G257" s="80">
        <f t="shared" si="46"/>
        <v>0</v>
      </c>
      <c r="H257" s="80">
        <f t="shared" si="47"/>
        <v>0</v>
      </c>
      <c r="I257" s="80">
        <f t="shared" si="48"/>
        <v>0</v>
      </c>
      <c r="J257" s="80">
        <f t="shared" si="49"/>
        <v>0</v>
      </c>
      <c r="K257" s="80">
        <f t="shared" ca="1" si="50"/>
        <v>-3.7217663996316709E-4</v>
      </c>
      <c r="L257" s="80">
        <f t="shared" ca="1" si="51"/>
        <v>1.3851545133427291E-7</v>
      </c>
      <c r="M257" s="80">
        <f t="shared" ca="1" si="52"/>
        <v>450467.1054000429</v>
      </c>
      <c r="N257" s="80">
        <f t="shared" ca="1" si="53"/>
        <v>1001559.7539118029</v>
      </c>
      <c r="O257" s="80">
        <f t="shared" ca="1" si="54"/>
        <v>98568.38313030063</v>
      </c>
      <c r="P257" s="58">
        <f t="shared" ca="1" si="55"/>
        <v>3.7217663996316709E-4</v>
      </c>
    </row>
    <row r="258" spans="4:16">
      <c r="D258" s="88">
        <f t="shared" si="43"/>
        <v>0</v>
      </c>
      <c r="E258" s="88">
        <f t="shared" si="44"/>
        <v>0</v>
      </c>
      <c r="F258" s="80">
        <f t="shared" si="45"/>
        <v>0</v>
      </c>
      <c r="G258" s="80">
        <f t="shared" si="46"/>
        <v>0</v>
      </c>
      <c r="H258" s="80">
        <f t="shared" si="47"/>
        <v>0</v>
      </c>
      <c r="I258" s="80">
        <f t="shared" si="48"/>
        <v>0</v>
      </c>
      <c r="J258" s="80">
        <f t="shared" si="49"/>
        <v>0</v>
      </c>
      <c r="K258" s="80">
        <f t="shared" ca="1" si="50"/>
        <v>-3.7217663996316709E-4</v>
      </c>
      <c r="L258" s="80">
        <f t="shared" ca="1" si="51"/>
        <v>1.3851545133427291E-7</v>
      </c>
      <c r="M258" s="80">
        <f t="shared" ca="1" si="52"/>
        <v>450467.1054000429</v>
      </c>
      <c r="N258" s="80">
        <f t="shared" ca="1" si="53"/>
        <v>1001559.7539118029</v>
      </c>
      <c r="O258" s="80">
        <f t="shared" ca="1" si="54"/>
        <v>98568.38313030063</v>
      </c>
      <c r="P258" s="58">
        <f t="shared" ca="1" si="55"/>
        <v>3.7217663996316709E-4</v>
      </c>
    </row>
    <row r="259" spans="4:16">
      <c r="D259" s="88">
        <f t="shared" si="43"/>
        <v>0</v>
      </c>
      <c r="E259" s="88">
        <f t="shared" si="44"/>
        <v>0</v>
      </c>
      <c r="F259" s="80">
        <f t="shared" si="45"/>
        <v>0</v>
      </c>
      <c r="G259" s="80">
        <f t="shared" si="46"/>
        <v>0</v>
      </c>
      <c r="H259" s="80">
        <f t="shared" si="47"/>
        <v>0</v>
      </c>
      <c r="I259" s="80">
        <f t="shared" si="48"/>
        <v>0</v>
      </c>
      <c r="J259" s="80">
        <f t="shared" si="49"/>
        <v>0</v>
      </c>
      <c r="K259" s="80">
        <f t="shared" ca="1" si="50"/>
        <v>-3.7217663996316709E-4</v>
      </c>
      <c r="L259" s="80">
        <f t="shared" ca="1" si="51"/>
        <v>1.3851545133427291E-7</v>
      </c>
      <c r="M259" s="80">
        <f t="shared" ca="1" si="52"/>
        <v>450467.1054000429</v>
      </c>
      <c r="N259" s="80">
        <f t="shared" ca="1" si="53"/>
        <v>1001559.7539118029</v>
      </c>
      <c r="O259" s="80">
        <f t="shared" ca="1" si="54"/>
        <v>98568.38313030063</v>
      </c>
      <c r="P259" s="58">
        <f t="shared" ca="1" si="55"/>
        <v>3.7217663996316709E-4</v>
      </c>
    </row>
    <row r="260" spans="4:16">
      <c r="D260" s="88">
        <f t="shared" si="43"/>
        <v>0</v>
      </c>
      <c r="E260" s="88">
        <f t="shared" si="44"/>
        <v>0</v>
      </c>
      <c r="F260" s="80">
        <f t="shared" si="45"/>
        <v>0</v>
      </c>
      <c r="G260" s="80">
        <f t="shared" si="46"/>
        <v>0</v>
      </c>
      <c r="H260" s="80">
        <f t="shared" si="47"/>
        <v>0</v>
      </c>
      <c r="I260" s="80">
        <f t="shared" si="48"/>
        <v>0</v>
      </c>
      <c r="J260" s="80">
        <f t="shared" si="49"/>
        <v>0</v>
      </c>
      <c r="K260" s="80">
        <f t="shared" ca="1" si="50"/>
        <v>-3.7217663996316709E-4</v>
      </c>
      <c r="L260" s="80">
        <f t="shared" ca="1" si="51"/>
        <v>1.3851545133427291E-7</v>
      </c>
      <c r="M260" s="80">
        <f t="shared" ca="1" si="52"/>
        <v>450467.1054000429</v>
      </c>
      <c r="N260" s="80">
        <f t="shared" ca="1" si="53"/>
        <v>1001559.7539118029</v>
      </c>
      <c r="O260" s="80">
        <f t="shared" ca="1" si="54"/>
        <v>98568.38313030063</v>
      </c>
      <c r="P260" s="58">
        <f t="shared" ca="1" si="55"/>
        <v>3.7217663996316709E-4</v>
      </c>
    </row>
    <row r="261" spans="4:16">
      <c r="D261" s="88">
        <f t="shared" si="43"/>
        <v>0</v>
      </c>
      <c r="E261" s="88">
        <f t="shared" si="44"/>
        <v>0</v>
      </c>
      <c r="F261" s="80">
        <f t="shared" si="45"/>
        <v>0</v>
      </c>
      <c r="G261" s="80">
        <f t="shared" si="46"/>
        <v>0</v>
      </c>
      <c r="H261" s="80">
        <f t="shared" si="47"/>
        <v>0</v>
      </c>
      <c r="I261" s="80">
        <f t="shared" si="48"/>
        <v>0</v>
      </c>
      <c r="J261" s="80">
        <f t="shared" si="49"/>
        <v>0</v>
      </c>
      <c r="K261" s="80">
        <f t="shared" ca="1" si="50"/>
        <v>-3.7217663996316709E-4</v>
      </c>
      <c r="L261" s="80">
        <f t="shared" ca="1" si="51"/>
        <v>1.3851545133427291E-7</v>
      </c>
      <c r="M261" s="80">
        <f t="shared" ca="1" si="52"/>
        <v>450467.1054000429</v>
      </c>
      <c r="N261" s="80">
        <f t="shared" ca="1" si="53"/>
        <v>1001559.7539118029</v>
      </c>
      <c r="O261" s="80">
        <f t="shared" ca="1" si="54"/>
        <v>98568.38313030063</v>
      </c>
      <c r="P261" s="58">
        <f t="shared" ca="1" si="55"/>
        <v>3.7217663996316709E-4</v>
      </c>
    </row>
    <row r="262" spans="4:16">
      <c r="D262" s="88">
        <f t="shared" si="43"/>
        <v>0</v>
      </c>
      <c r="E262" s="88">
        <f t="shared" si="44"/>
        <v>0</v>
      </c>
      <c r="F262" s="80">
        <f t="shared" si="45"/>
        <v>0</v>
      </c>
      <c r="G262" s="80">
        <f t="shared" si="46"/>
        <v>0</v>
      </c>
      <c r="H262" s="80">
        <f t="shared" si="47"/>
        <v>0</v>
      </c>
      <c r="I262" s="80">
        <f t="shared" si="48"/>
        <v>0</v>
      </c>
      <c r="J262" s="80">
        <f t="shared" si="49"/>
        <v>0</v>
      </c>
      <c r="K262" s="80">
        <f t="shared" ca="1" si="50"/>
        <v>-3.7217663996316709E-4</v>
      </c>
      <c r="L262" s="80">
        <f t="shared" ca="1" si="51"/>
        <v>1.3851545133427291E-7</v>
      </c>
      <c r="M262" s="80">
        <f t="shared" ca="1" si="52"/>
        <v>450467.1054000429</v>
      </c>
      <c r="N262" s="80">
        <f t="shared" ca="1" si="53"/>
        <v>1001559.7539118029</v>
      </c>
      <c r="O262" s="80">
        <f t="shared" ca="1" si="54"/>
        <v>98568.38313030063</v>
      </c>
      <c r="P262" s="58">
        <f t="shared" ca="1" si="55"/>
        <v>3.7217663996316709E-4</v>
      </c>
    </row>
    <row r="263" spans="4:16">
      <c r="D263" s="88">
        <f t="shared" si="43"/>
        <v>0</v>
      </c>
      <c r="E263" s="88">
        <f t="shared" si="44"/>
        <v>0</v>
      </c>
      <c r="F263" s="80">
        <f t="shared" si="45"/>
        <v>0</v>
      </c>
      <c r="G263" s="80">
        <f t="shared" si="46"/>
        <v>0</v>
      </c>
      <c r="H263" s="80">
        <f t="shared" si="47"/>
        <v>0</v>
      </c>
      <c r="I263" s="80">
        <f t="shared" si="48"/>
        <v>0</v>
      </c>
      <c r="J263" s="80">
        <f t="shared" si="49"/>
        <v>0</v>
      </c>
      <c r="K263" s="80">
        <f t="shared" ca="1" si="50"/>
        <v>-3.7217663996316709E-4</v>
      </c>
      <c r="L263" s="80">
        <f t="shared" ca="1" si="51"/>
        <v>1.3851545133427291E-7</v>
      </c>
      <c r="M263" s="80">
        <f t="shared" ca="1" si="52"/>
        <v>450467.1054000429</v>
      </c>
      <c r="N263" s="80">
        <f t="shared" ca="1" si="53"/>
        <v>1001559.7539118029</v>
      </c>
      <c r="O263" s="80">
        <f t="shared" ca="1" si="54"/>
        <v>98568.38313030063</v>
      </c>
      <c r="P263" s="58">
        <f t="shared" ca="1" si="55"/>
        <v>3.7217663996316709E-4</v>
      </c>
    </row>
    <row r="264" spans="4:16">
      <c r="D264" s="88">
        <f t="shared" si="43"/>
        <v>0</v>
      </c>
      <c r="E264" s="88">
        <f t="shared" si="44"/>
        <v>0</v>
      </c>
      <c r="F264" s="80">
        <f t="shared" si="45"/>
        <v>0</v>
      </c>
      <c r="G264" s="80">
        <f t="shared" si="46"/>
        <v>0</v>
      </c>
      <c r="H264" s="80">
        <f t="shared" si="47"/>
        <v>0</v>
      </c>
      <c r="I264" s="80">
        <f t="shared" si="48"/>
        <v>0</v>
      </c>
      <c r="J264" s="80">
        <f t="shared" si="49"/>
        <v>0</v>
      </c>
      <c r="K264" s="80">
        <f t="shared" ca="1" si="50"/>
        <v>-3.7217663996316709E-4</v>
      </c>
      <c r="L264" s="80">
        <f t="shared" ca="1" si="51"/>
        <v>1.3851545133427291E-7</v>
      </c>
      <c r="M264" s="80">
        <f t="shared" ca="1" si="52"/>
        <v>450467.1054000429</v>
      </c>
      <c r="N264" s="80">
        <f t="shared" ca="1" si="53"/>
        <v>1001559.7539118029</v>
      </c>
      <c r="O264" s="80">
        <f t="shared" ca="1" si="54"/>
        <v>98568.38313030063</v>
      </c>
      <c r="P264" s="58">
        <f t="shared" ca="1" si="55"/>
        <v>3.7217663996316709E-4</v>
      </c>
    </row>
    <row r="265" spans="4:16">
      <c r="D265" s="88">
        <f t="shared" si="43"/>
        <v>0</v>
      </c>
      <c r="E265" s="88">
        <f t="shared" si="44"/>
        <v>0</v>
      </c>
      <c r="F265" s="80">
        <f t="shared" si="45"/>
        <v>0</v>
      </c>
      <c r="G265" s="80">
        <f t="shared" si="46"/>
        <v>0</v>
      </c>
      <c r="H265" s="80">
        <f t="shared" si="47"/>
        <v>0</v>
      </c>
      <c r="I265" s="80">
        <f t="shared" si="48"/>
        <v>0</v>
      </c>
      <c r="J265" s="80">
        <f t="shared" si="49"/>
        <v>0</v>
      </c>
      <c r="K265" s="80">
        <f t="shared" ca="1" si="50"/>
        <v>-3.7217663996316709E-4</v>
      </c>
      <c r="L265" s="80">
        <f t="shared" ca="1" si="51"/>
        <v>1.3851545133427291E-7</v>
      </c>
      <c r="M265" s="80">
        <f t="shared" ca="1" si="52"/>
        <v>450467.1054000429</v>
      </c>
      <c r="N265" s="80">
        <f t="shared" ca="1" si="53"/>
        <v>1001559.7539118029</v>
      </c>
      <c r="O265" s="80">
        <f t="shared" ca="1" si="54"/>
        <v>98568.38313030063</v>
      </c>
      <c r="P265" s="58">
        <f t="shared" ca="1" si="55"/>
        <v>3.7217663996316709E-4</v>
      </c>
    </row>
    <row r="266" spans="4:16">
      <c r="D266" s="88">
        <f t="shared" si="43"/>
        <v>0</v>
      </c>
      <c r="E266" s="88">
        <f t="shared" si="44"/>
        <v>0</v>
      </c>
      <c r="F266" s="80">
        <f t="shared" si="45"/>
        <v>0</v>
      </c>
      <c r="G266" s="80">
        <f t="shared" si="46"/>
        <v>0</v>
      </c>
      <c r="H266" s="80">
        <f t="shared" si="47"/>
        <v>0</v>
      </c>
      <c r="I266" s="80">
        <f t="shared" si="48"/>
        <v>0</v>
      </c>
      <c r="J266" s="80">
        <f t="shared" si="49"/>
        <v>0</v>
      </c>
      <c r="K266" s="80">
        <f t="shared" ca="1" si="50"/>
        <v>-3.7217663996316709E-4</v>
      </c>
      <c r="L266" s="80">
        <f t="shared" ca="1" si="51"/>
        <v>1.3851545133427291E-7</v>
      </c>
      <c r="M266" s="80">
        <f t="shared" ca="1" si="52"/>
        <v>450467.1054000429</v>
      </c>
      <c r="N266" s="80">
        <f t="shared" ca="1" si="53"/>
        <v>1001559.7539118029</v>
      </c>
      <c r="O266" s="80">
        <f t="shared" ca="1" si="54"/>
        <v>98568.38313030063</v>
      </c>
      <c r="P266" s="58">
        <f t="shared" ca="1" si="55"/>
        <v>3.7217663996316709E-4</v>
      </c>
    </row>
    <row r="267" spans="4:16">
      <c r="D267" s="88">
        <f t="shared" si="43"/>
        <v>0</v>
      </c>
      <c r="E267" s="88">
        <f t="shared" si="44"/>
        <v>0</v>
      </c>
      <c r="F267" s="80">
        <f t="shared" si="45"/>
        <v>0</v>
      </c>
      <c r="G267" s="80">
        <f t="shared" si="46"/>
        <v>0</v>
      </c>
      <c r="H267" s="80">
        <f t="shared" si="47"/>
        <v>0</v>
      </c>
      <c r="I267" s="80">
        <f t="shared" si="48"/>
        <v>0</v>
      </c>
      <c r="J267" s="80">
        <f t="shared" si="49"/>
        <v>0</v>
      </c>
      <c r="K267" s="80">
        <f t="shared" ca="1" si="50"/>
        <v>-3.7217663996316709E-4</v>
      </c>
      <c r="L267" s="80">
        <f t="shared" ca="1" si="51"/>
        <v>1.3851545133427291E-7</v>
      </c>
      <c r="M267" s="80">
        <f t="shared" ca="1" si="52"/>
        <v>450467.1054000429</v>
      </c>
      <c r="N267" s="80">
        <f t="shared" ca="1" si="53"/>
        <v>1001559.7539118029</v>
      </c>
      <c r="O267" s="80">
        <f t="shared" ca="1" si="54"/>
        <v>98568.38313030063</v>
      </c>
      <c r="P267" s="58">
        <f t="shared" ca="1" si="55"/>
        <v>3.7217663996316709E-4</v>
      </c>
    </row>
    <row r="268" spans="4:16">
      <c r="D268" s="88">
        <f t="shared" si="43"/>
        <v>0</v>
      </c>
      <c r="E268" s="88">
        <f t="shared" si="44"/>
        <v>0</v>
      </c>
      <c r="F268" s="80">
        <f t="shared" si="45"/>
        <v>0</v>
      </c>
      <c r="G268" s="80">
        <f t="shared" si="46"/>
        <v>0</v>
      </c>
      <c r="H268" s="80">
        <f t="shared" si="47"/>
        <v>0</v>
      </c>
      <c r="I268" s="80">
        <f t="shared" si="48"/>
        <v>0</v>
      </c>
      <c r="J268" s="80">
        <f t="shared" si="49"/>
        <v>0</v>
      </c>
      <c r="K268" s="80">
        <f t="shared" ca="1" si="50"/>
        <v>-3.7217663996316709E-4</v>
      </c>
      <c r="L268" s="80">
        <f t="shared" ca="1" si="51"/>
        <v>1.3851545133427291E-7</v>
      </c>
      <c r="M268" s="80">
        <f t="shared" ca="1" si="52"/>
        <v>450467.1054000429</v>
      </c>
      <c r="N268" s="80">
        <f t="shared" ca="1" si="53"/>
        <v>1001559.7539118029</v>
      </c>
      <c r="O268" s="80">
        <f t="shared" ca="1" si="54"/>
        <v>98568.38313030063</v>
      </c>
      <c r="P268" s="58">
        <f t="shared" ca="1" si="55"/>
        <v>3.7217663996316709E-4</v>
      </c>
    </row>
    <row r="269" spans="4:16">
      <c r="D269" s="88">
        <f t="shared" si="43"/>
        <v>0</v>
      </c>
      <c r="E269" s="88">
        <f t="shared" si="44"/>
        <v>0</v>
      </c>
      <c r="F269" s="80">
        <f t="shared" si="45"/>
        <v>0</v>
      </c>
      <c r="G269" s="80">
        <f t="shared" si="46"/>
        <v>0</v>
      </c>
      <c r="H269" s="80">
        <f t="shared" si="47"/>
        <v>0</v>
      </c>
      <c r="I269" s="80">
        <f t="shared" si="48"/>
        <v>0</v>
      </c>
      <c r="J269" s="80">
        <f t="shared" si="49"/>
        <v>0</v>
      </c>
      <c r="K269" s="80">
        <f t="shared" ca="1" si="50"/>
        <v>-3.7217663996316709E-4</v>
      </c>
      <c r="L269" s="80">
        <f t="shared" ca="1" si="51"/>
        <v>1.3851545133427291E-7</v>
      </c>
      <c r="M269" s="80">
        <f t="shared" ca="1" si="52"/>
        <v>450467.1054000429</v>
      </c>
      <c r="N269" s="80">
        <f t="shared" ca="1" si="53"/>
        <v>1001559.7539118029</v>
      </c>
      <c r="O269" s="80">
        <f t="shared" ca="1" si="54"/>
        <v>98568.38313030063</v>
      </c>
      <c r="P269" s="58">
        <f t="shared" ca="1" si="55"/>
        <v>3.7217663996316709E-4</v>
      </c>
    </row>
    <row r="270" spans="4:16">
      <c r="D270" s="88">
        <f t="shared" si="43"/>
        <v>0</v>
      </c>
      <c r="E270" s="88">
        <f t="shared" si="44"/>
        <v>0</v>
      </c>
      <c r="F270" s="80">
        <f t="shared" si="45"/>
        <v>0</v>
      </c>
      <c r="G270" s="80">
        <f t="shared" si="46"/>
        <v>0</v>
      </c>
      <c r="H270" s="80">
        <f t="shared" si="47"/>
        <v>0</v>
      </c>
      <c r="I270" s="80">
        <f t="shared" si="48"/>
        <v>0</v>
      </c>
      <c r="J270" s="80">
        <f t="shared" si="49"/>
        <v>0</v>
      </c>
      <c r="K270" s="80">
        <f t="shared" ca="1" si="50"/>
        <v>-3.7217663996316709E-4</v>
      </c>
      <c r="L270" s="80">
        <f t="shared" ca="1" si="51"/>
        <v>1.3851545133427291E-7</v>
      </c>
      <c r="M270" s="80">
        <f t="shared" ca="1" si="52"/>
        <v>450467.1054000429</v>
      </c>
      <c r="N270" s="80">
        <f t="shared" ca="1" si="53"/>
        <v>1001559.7539118029</v>
      </c>
      <c r="O270" s="80">
        <f t="shared" ca="1" si="54"/>
        <v>98568.38313030063</v>
      </c>
      <c r="P270" s="58">
        <f t="shared" ca="1" si="55"/>
        <v>3.7217663996316709E-4</v>
      </c>
    </row>
    <row r="271" spans="4:16">
      <c r="D271" s="88">
        <f t="shared" si="43"/>
        <v>0</v>
      </c>
      <c r="E271" s="88">
        <f t="shared" si="44"/>
        <v>0</v>
      </c>
      <c r="F271" s="80">
        <f t="shared" si="45"/>
        <v>0</v>
      </c>
      <c r="G271" s="80">
        <f t="shared" si="46"/>
        <v>0</v>
      </c>
      <c r="H271" s="80">
        <f t="shared" si="47"/>
        <v>0</v>
      </c>
      <c r="I271" s="80">
        <f t="shared" si="48"/>
        <v>0</v>
      </c>
      <c r="J271" s="80">
        <f t="shared" si="49"/>
        <v>0</v>
      </c>
      <c r="K271" s="80">
        <f t="shared" ca="1" si="50"/>
        <v>-3.7217663996316709E-4</v>
      </c>
      <c r="L271" s="80">
        <f t="shared" ca="1" si="51"/>
        <v>1.3851545133427291E-7</v>
      </c>
      <c r="M271" s="80">
        <f t="shared" ca="1" si="52"/>
        <v>450467.1054000429</v>
      </c>
      <c r="N271" s="80">
        <f t="shared" ca="1" si="53"/>
        <v>1001559.7539118029</v>
      </c>
      <c r="O271" s="80">
        <f t="shared" ca="1" si="54"/>
        <v>98568.38313030063</v>
      </c>
      <c r="P271" s="58">
        <f t="shared" ca="1" si="55"/>
        <v>3.7217663996316709E-4</v>
      </c>
    </row>
    <row r="272" spans="4:16">
      <c r="D272" s="88">
        <f t="shared" si="43"/>
        <v>0</v>
      </c>
      <c r="E272" s="88">
        <f t="shared" si="44"/>
        <v>0</v>
      </c>
      <c r="F272" s="80">
        <f t="shared" si="45"/>
        <v>0</v>
      </c>
      <c r="G272" s="80">
        <f t="shared" si="46"/>
        <v>0</v>
      </c>
      <c r="H272" s="80">
        <f t="shared" si="47"/>
        <v>0</v>
      </c>
      <c r="I272" s="80">
        <f t="shared" si="48"/>
        <v>0</v>
      </c>
      <c r="J272" s="80">
        <f t="shared" si="49"/>
        <v>0</v>
      </c>
      <c r="K272" s="80">
        <f t="shared" ca="1" si="50"/>
        <v>-3.7217663996316709E-4</v>
      </c>
      <c r="L272" s="80">
        <f t="shared" ca="1" si="51"/>
        <v>1.3851545133427291E-7</v>
      </c>
      <c r="M272" s="80">
        <f t="shared" ca="1" si="52"/>
        <v>450467.1054000429</v>
      </c>
      <c r="N272" s="80">
        <f t="shared" ca="1" si="53"/>
        <v>1001559.7539118029</v>
      </c>
      <c r="O272" s="80">
        <f t="shared" ca="1" si="54"/>
        <v>98568.38313030063</v>
      </c>
      <c r="P272" s="58">
        <f t="shared" ca="1" si="55"/>
        <v>3.7217663996316709E-4</v>
      </c>
    </row>
    <row r="273" spans="4:16">
      <c r="D273" s="88">
        <f t="shared" si="43"/>
        <v>0</v>
      </c>
      <c r="E273" s="88">
        <f t="shared" si="44"/>
        <v>0</v>
      </c>
      <c r="F273" s="80">
        <f t="shared" si="45"/>
        <v>0</v>
      </c>
      <c r="G273" s="80">
        <f t="shared" si="46"/>
        <v>0</v>
      </c>
      <c r="H273" s="80">
        <f t="shared" si="47"/>
        <v>0</v>
      </c>
      <c r="I273" s="80">
        <f t="shared" si="48"/>
        <v>0</v>
      </c>
      <c r="J273" s="80">
        <f t="shared" si="49"/>
        <v>0</v>
      </c>
      <c r="K273" s="80">
        <f t="shared" ca="1" si="50"/>
        <v>-3.7217663996316709E-4</v>
      </c>
      <c r="L273" s="80">
        <f t="shared" ca="1" si="51"/>
        <v>1.3851545133427291E-7</v>
      </c>
      <c r="M273" s="80">
        <f t="shared" ca="1" si="52"/>
        <v>450467.1054000429</v>
      </c>
      <c r="N273" s="80">
        <f t="shared" ca="1" si="53"/>
        <v>1001559.7539118029</v>
      </c>
      <c r="O273" s="80">
        <f t="shared" ca="1" si="54"/>
        <v>98568.38313030063</v>
      </c>
      <c r="P273" s="58">
        <f t="shared" ca="1" si="55"/>
        <v>3.7217663996316709E-4</v>
      </c>
    </row>
    <row r="274" spans="4:16">
      <c r="D274" s="88">
        <f t="shared" si="43"/>
        <v>0</v>
      </c>
      <c r="E274" s="88">
        <f t="shared" si="44"/>
        <v>0</v>
      </c>
      <c r="F274" s="80">
        <f t="shared" si="45"/>
        <v>0</v>
      </c>
      <c r="G274" s="80">
        <f t="shared" si="46"/>
        <v>0</v>
      </c>
      <c r="H274" s="80">
        <f t="shared" si="47"/>
        <v>0</v>
      </c>
      <c r="I274" s="80">
        <f t="shared" si="48"/>
        <v>0</v>
      </c>
      <c r="J274" s="80">
        <f t="shared" si="49"/>
        <v>0</v>
      </c>
      <c r="K274" s="80">
        <f t="shared" ca="1" si="50"/>
        <v>-3.7217663996316709E-4</v>
      </c>
      <c r="L274" s="80">
        <f t="shared" ca="1" si="51"/>
        <v>1.3851545133427291E-7</v>
      </c>
      <c r="M274" s="80">
        <f t="shared" ca="1" si="52"/>
        <v>450467.1054000429</v>
      </c>
      <c r="N274" s="80">
        <f t="shared" ca="1" si="53"/>
        <v>1001559.7539118029</v>
      </c>
      <c r="O274" s="80">
        <f t="shared" ca="1" si="54"/>
        <v>98568.38313030063</v>
      </c>
      <c r="P274" s="58">
        <f t="shared" ca="1" si="55"/>
        <v>3.7217663996316709E-4</v>
      </c>
    </row>
    <row r="275" spans="4:16">
      <c r="D275" s="88">
        <f t="shared" si="43"/>
        <v>0</v>
      </c>
      <c r="E275" s="88">
        <f t="shared" si="44"/>
        <v>0</v>
      </c>
      <c r="F275" s="80">
        <f t="shared" si="45"/>
        <v>0</v>
      </c>
      <c r="G275" s="80">
        <f t="shared" si="46"/>
        <v>0</v>
      </c>
      <c r="H275" s="80">
        <f t="shared" si="47"/>
        <v>0</v>
      </c>
      <c r="I275" s="80">
        <f t="shared" si="48"/>
        <v>0</v>
      </c>
      <c r="J275" s="80">
        <f t="shared" si="49"/>
        <v>0</v>
      </c>
      <c r="K275" s="80">
        <f t="shared" ca="1" si="50"/>
        <v>-3.7217663996316709E-4</v>
      </c>
      <c r="L275" s="80">
        <f t="shared" ca="1" si="51"/>
        <v>1.3851545133427291E-7</v>
      </c>
      <c r="M275" s="80">
        <f t="shared" ca="1" si="52"/>
        <v>450467.1054000429</v>
      </c>
      <c r="N275" s="80">
        <f t="shared" ca="1" si="53"/>
        <v>1001559.7539118029</v>
      </c>
      <c r="O275" s="80">
        <f t="shared" ca="1" si="54"/>
        <v>98568.38313030063</v>
      </c>
      <c r="P275" s="58">
        <f t="shared" ca="1" si="55"/>
        <v>3.7217663996316709E-4</v>
      </c>
    </row>
    <row r="276" spans="4:16">
      <c r="D276" s="88">
        <f t="shared" ref="D276:D341" si="56">A276/A$18</f>
        <v>0</v>
      </c>
      <c r="E276" s="88">
        <f t="shared" ref="E276:E341" si="57">B276/B$18</f>
        <v>0</v>
      </c>
      <c r="F276" s="80">
        <f t="shared" ref="F276:F341" si="58">D276*D276</f>
        <v>0</v>
      </c>
      <c r="G276" s="80">
        <f t="shared" ref="G276:G339" si="59">D276*F276</f>
        <v>0</v>
      </c>
      <c r="H276" s="80">
        <f t="shared" ref="H276:H341" si="60">F276*F276</f>
        <v>0</v>
      </c>
      <c r="I276" s="80">
        <f t="shared" ref="I276:I341" si="61">E276*D276</f>
        <v>0</v>
      </c>
      <c r="J276" s="80">
        <f t="shared" ref="J276:J339" si="62">I276*D276</f>
        <v>0</v>
      </c>
      <c r="K276" s="80">
        <f t="shared" ref="K276:K341" ca="1" si="63">+E$4+E$5*D276+E$6*D276^2</f>
        <v>-3.7217663996316709E-4</v>
      </c>
      <c r="L276" s="80">
        <f t="shared" ref="L276:L339" ca="1" si="64">+(K276-E276)^2</f>
        <v>1.3851545133427291E-7</v>
      </c>
      <c r="M276" s="80">
        <f t="shared" ref="M276:M341" ca="1" si="65">(M$1-M$2*D276+M$3*F276)^2</f>
        <v>450467.1054000429</v>
      </c>
      <c r="N276" s="80">
        <f t="shared" ref="N276:N339" ca="1" si="66">(-M$2+M$4*D276-M$5*F276)^2</f>
        <v>1001559.7539118029</v>
      </c>
      <c r="O276" s="80">
        <f t="shared" ref="O276:O341" ca="1" si="67">+(M$3-D276*M$5+F276*M$6)^2</f>
        <v>98568.38313030063</v>
      </c>
      <c r="P276" s="58">
        <f t="shared" ref="P276:P341" ca="1" si="68">+E276-K276</f>
        <v>3.7217663996316709E-4</v>
      </c>
    </row>
    <row r="277" spans="4:16">
      <c r="D277" s="88">
        <f t="shared" si="56"/>
        <v>0</v>
      </c>
      <c r="E277" s="88">
        <f t="shared" si="57"/>
        <v>0</v>
      </c>
      <c r="F277" s="80">
        <f t="shared" si="58"/>
        <v>0</v>
      </c>
      <c r="G277" s="80">
        <f t="shared" si="59"/>
        <v>0</v>
      </c>
      <c r="H277" s="80">
        <f t="shared" si="60"/>
        <v>0</v>
      </c>
      <c r="I277" s="80">
        <f t="shared" si="61"/>
        <v>0</v>
      </c>
      <c r="J277" s="80">
        <f t="shared" si="62"/>
        <v>0</v>
      </c>
      <c r="K277" s="80">
        <f t="shared" ca="1" si="63"/>
        <v>-3.7217663996316709E-4</v>
      </c>
      <c r="L277" s="80">
        <f t="shared" ca="1" si="64"/>
        <v>1.3851545133427291E-7</v>
      </c>
      <c r="M277" s="80">
        <f t="shared" ca="1" si="65"/>
        <v>450467.1054000429</v>
      </c>
      <c r="N277" s="80">
        <f t="shared" ca="1" si="66"/>
        <v>1001559.7539118029</v>
      </c>
      <c r="O277" s="80">
        <f t="shared" ca="1" si="67"/>
        <v>98568.38313030063</v>
      </c>
      <c r="P277" s="58">
        <f t="shared" ca="1" si="68"/>
        <v>3.7217663996316709E-4</v>
      </c>
    </row>
    <row r="278" spans="4:16">
      <c r="D278" s="88">
        <f t="shared" si="56"/>
        <v>0</v>
      </c>
      <c r="E278" s="88">
        <f t="shared" si="57"/>
        <v>0</v>
      </c>
      <c r="F278" s="80">
        <f t="shared" si="58"/>
        <v>0</v>
      </c>
      <c r="G278" s="80">
        <f t="shared" si="59"/>
        <v>0</v>
      </c>
      <c r="H278" s="80">
        <f t="shared" si="60"/>
        <v>0</v>
      </c>
      <c r="I278" s="80">
        <f t="shared" si="61"/>
        <v>0</v>
      </c>
      <c r="J278" s="80">
        <f t="shared" si="62"/>
        <v>0</v>
      </c>
      <c r="K278" s="80">
        <f t="shared" ca="1" si="63"/>
        <v>-3.7217663996316709E-4</v>
      </c>
      <c r="L278" s="80">
        <f t="shared" ca="1" si="64"/>
        <v>1.3851545133427291E-7</v>
      </c>
      <c r="M278" s="80">
        <f t="shared" ca="1" si="65"/>
        <v>450467.1054000429</v>
      </c>
      <c r="N278" s="80">
        <f t="shared" ca="1" si="66"/>
        <v>1001559.7539118029</v>
      </c>
      <c r="O278" s="80">
        <f t="shared" ca="1" si="67"/>
        <v>98568.38313030063</v>
      </c>
      <c r="P278" s="58">
        <f t="shared" ca="1" si="68"/>
        <v>3.7217663996316709E-4</v>
      </c>
    </row>
    <row r="279" spans="4:16">
      <c r="D279" s="88">
        <f t="shared" si="56"/>
        <v>0</v>
      </c>
      <c r="E279" s="88">
        <f t="shared" si="57"/>
        <v>0</v>
      </c>
      <c r="F279" s="80">
        <f t="shared" si="58"/>
        <v>0</v>
      </c>
      <c r="G279" s="80">
        <f t="shared" si="59"/>
        <v>0</v>
      </c>
      <c r="H279" s="80">
        <f t="shared" si="60"/>
        <v>0</v>
      </c>
      <c r="I279" s="80">
        <f t="shared" si="61"/>
        <v>0</v>
      </c>
      <c r="J279" s="80">
        <f t="shared" si="62"/>
        <v>0</v>
      </c>
      <c r="K279" s="80">
        <f t="shared" ca="1" si="63"/>
        <v>-3.7217663996316709E-4</v>
      </c>
      <c r="L279" s="80">
        <f t="shared" ca="1" si="64"/>
        <v>1.3851545133427291E-7</v>
      </c>
      <c r="M279" s="80">
        <f t="shared" ca="1" si="65"/>
        <v>450467.1054000429</v>
      </c>
      <c r="N279" s="80">
        <f t="shared" ca="1" si="66"/>
        <v>1001559.7539118029</v>
      </c>
      <c r="O279" s="80">
        <f t="shared" ca="1" si="67"/>
        <v>98568.38313030063</v>
      </c>
      <c r="P279" s="58">
        <f t="shared" ca="1" si="68"/>
        <v>3.7217663996316709E-4</v>
      </c>
    </row>
    <row r="280" spans="4:16">
      <c r="D280" s="88">
        <f t="shared" si="56"/>
        <v>0</v>
      </c>
      <c r="E280" s="88">
        <f t="shared" si="57"/>
        <v>0</v>
      </c>
      <c r="F280" s="80">
        <f t="shared" si="58"/>
        <v>0</v>
      </c>
      <c r="G280" s="80">
        <f t="shared" si="59"/>
        <v>0</v>
      </c>
      <c r="H280" s="80">
        <f t="shared" si="60"/>
        <v>0</v>
      </c>
      <c r="I280" s="80">
        <f t="shared" si="61"/>
        <v>0</v>
      </c>
      <c r="J280" s="80">
        <f t="shared" si="62"/>
        <v>0</v>
      </c>
      <c r="K280" s="80">
        <f t="shared" ca="1" si="63"/>
        <v>-3.7217663996316709E-4</v>
      </c>
      <c r="L280" s="80">
        <f t="shared" ca="1" si="64"/>
        <v>1.3851545133427291E-7</v>
      </c>
      <c r="M280" s="80">
        <f t="shared" ca="1" si="65"/>
        <v>450467.1054000429</v>
      </c>
      <c r="N280" s="80">
        <f t="shared" ca="1" si="66"/>
        <v>1001559.7539118029</v>
      </c>
      <c r="O280" s="80">
        <f t="shared" ca="1" si="67"/>
        <v>98568.38313030063</v>
      </c>
      <c r="P280" s="58">
        <f t="shared" ca="1" si="68"/>
        <v>3.7217663996316709E-4</v>
      </c>
    </row>
    <row r="281" spans="4:16">
      <c r="D281" s="88">
        <f t="shared" si="56"/>
        <v>0</v>
      </c>
      <c r="E281" s="88">
        <f t="shared" si="57"/>
        <v>0</v>
      </c>
      <c r="F281" s="80">
        <f t="shared" si="58"/>
        <v>0</v>
      </c>
      <c r="G281" s="80">
        <f t="shared" si="59"/>
        <v>0</v>
      </c>
      <c r="H281" s="80">
        <f t="shared" si="60"/>
        <v>0</v>
      </c>
      <c r="I281" s="80">
        <f t="shared" si="61"/>
        <v>0</v>
      </c>
      <c r="J281" s="80">
        <f t="shared" si="62"/>
        <v>0</v>
      </c>
      <c r="K281" s="80">
        <f t="shared" ca="1" si="63"/>
        <v>-3.7217663996316709E-4</v>
      </c>
      <c r="L281" s="80">
        <f t="shared" ca="1" si="64"/>
        <v>1.3851545133427291E-7</v>
      </c>
      <c r="M281" s="80">
        <f t="shared" ca="1" si="65"/>
        <v>450467.1054000429</v>
      </c>
      <c r="N281" s="80">
        <f t="shared" ca="1" si="66"/>
        <v>1001559.7539118029</v>
      </c>
      <c r="O281" s="80">
        <f t="shared" ca="1" si="67"/>
        <v>98568.38313030063</v>
      </c>
      <c r="P281" s="58">
        <f t="shared" ca="1" si="68"/>
        <v>3.7217663996316709E-4</v>
      </c>
    </row>
    <row r="282" spans="4:16">
      <c r="D282" s="88">
        <f t="shared" si="56"/>
        <v>0</v>
      </c>
      <c r="E282" s="88">
        <f t="shared" si="57"/>
        <v>0</v>
      </c>
      <c r="F282" s="80">
        <f t="shared" si="58"/>
        <v>0</v>
      </c>
      <c r="G282" s="80">
        <f t="shared" si="59"/>
        <v>0</v>
      </c>
      <c r="H282" s="80">
        <f t="shared" si="60"/>
        <v>0</v>
      </c>
      <c r="I282" s="80">
        <f t="shared" si="61"/>
        <v>0</v>
      </c>
      <c r="J282" s="80">
        <f t="shared" si="62"/>
        <v>0</v>
      </c>
      <c r="K282" s="80">
        <f t="shared" ca="1" si="63"/>
        <v>-3.7217663996316709E-4</v>
      </c>
      <c r="L282" s="80">
        <f t="shared" ca="1" si="64"/>
        <v>1.3851545133427291E-7</v>
      </c>
      <c r="M282" s="80">
        <f t="shared" ca="1" si="65"/>
        <v>450467.1054000429</v>
      </c>
      <c r="N282" s="80">
        <f t="shared" ca="1" si="66"/>
        <v>1001559.7539118029</v>
      </c>
      <c r="O282" s="80">
        <f t="shared" ca="1" si="67"/>
        <v>98568.38313030063</v>
      </c>
      <c r="P282" s="58">
        <f t="shared" ca="1" si="68"/>
        <v>3.7217663996316709E-4</v>
      </c>
    </row>
    <row r="283" spans="4:16">
      <c r="D283" s="88">
        <f t="shared" si="56"/>
        <v>0</v>
      </c>
      <c r="E283" s="88">
        <f t="shared" si="57"/>
        <v>0</v>
      </c>
      <c r="F283" s="80">
        <f t="shared" si="58"/>
        <v>0</v>
      </c>
      <c r="G283" s="80">
        <f t="shared" si="59"/>
        <v>0</v>
      </c>
      <c r="H283" s="80">
        <f t="shared" si="60"/>
        <v>0</v>
      </c>
      <c r="I283" s="80">
        <f t="shared" si="61"/>
        <v>0</v>
      </c>
      <c r="J283" s="80">
        <f t="shared" si="62"/>
        <v>0</v>
      </c>
      <c r="K283" s="80">
        <f t="shared" ca="1" si="63"/>
        <v>-3.7217663996316709E-4</v>
      </c>
      <c r="L283" s="80">
        <f t="shared" ca="1" si="64"/>
        <v>1.3851545133427291E-7</v>
      </c>
      <c r="M283" s="80">
        <f t="shared" ca="1" si="65"/>
        <v>450467.1054000429</v>
      </c>
      <c r="N283" s="80">
        <f t="shared" ca="1" si="66"/>
        <v>1001559.7539118029</v>
      </c>
      <c r="O283" s="80">
        <f t="shared" ca="1" si="67"/>
        <v>98568.38313030063</v>
      </c>
      <c r="P283" s="58">
        <f t="shared" ca="1" si="68"/>
        <v>3.7217663996316709E-4</v>
      </c>
    </row>
    <row r="284" spans="4:16">
      <c r="D284" s="88">
        <f t="shared" si="56"/>
        <v>0</v>
      </c>
      <c r="E284" s="88">
        <f t="shared" si="57"/>
        <v>0</v>
      </c>
      <c r="F284" s="80">
        <f t="shared" si="58"/>
        <v>0</v>
      </c>
      <c r="G284" s="80">
        <f t="shared" si="59"/>
        <v>0</v>
      </c>
      <c r="H284" s="80">
        <f t="shared" si="60"/>
        <v>0</v>
      </c>
      <c r="I284" s="80">
        <f t="shared" si="61"/>
        <v>0</v>
      </c>
      <c r="J284" s="80">
        <f t="shared" si="62"/>
        <v>0</v>
      </c>
      <c r="K284" s="80">
        <f t="shared" ca="1" si="63"/>
        <v>-3.7217663996316709E-4</v>
      </c>
      <c r="L284" s="80">
        <f t="shared" ca="1" si="64"/>
        <v>1.3851545133427291E-7</v>
      </c>
      <c r="M284" s="80">
        <f t="shared" ca="1" si="65"/>
        <v>450467.1054000429</v>
      </c>
      <c r="N284" s="80">
        <f t="shared" ca="1" si="66"/>
        <v>1001559.7539118029</v>
      </c>
      <c r="O284" s="80">
        <f t="shared" ca="1" si="67"/>
        <v>98568.38313030063</v>
      </c>
      <c r="P284" s="58">
        <f t="shared" ca="1" si="68"/>
        <v>3.7217663996316709E-4</v>
      </c>
    </row>
    <row r="285" spans="4:16">
      <c r="D285" s="88">
        <f t="shared" si="56"/>
        <v>0</v>
      </c>
      <c r="E285" s="88">
        <f t="shared" si="57"/>
        <v>0</v>
      </c>
      <c r="F285" s="80">
        <f t="shared" si="58"/>
        <v>0</v>
      </c>
      <c r="G285" s="80">
        <f t="shared" si="59"/>
        <v>0</v>
      </c>
      <c r="H285" s="80">
        <f t="shared" si="60"/>
        <v>0</v>
      </c>
      <c r="I285" s="80">
        <f t="shared" si="61"/>
        <v>0</v>
      </c>
      <c r="J285" s="80">
        <f t="shared" si="62"/>
        <v>0</v>
      </c>
      <c r="K285" s="80">
        <f t="shared" ca="1" si="63"/>
        <v>-3.7217663996316709E-4</v>
      </c>
      <c r="L285" s="80">
        <f t="shared" ca="1" si="64"/>
        <v>1.3851545133427291E-7</v>
      </c>
      <c r="M285" s="80">
        <f t="shared" ca="1" si="65"/>
        <v>450467.1054000429</v>
      </c>
      <c r="N285" s="80">
        <f t="shared" ca="1" si="66"/>
        <v>1001559.7539118029</v>
      </c>
      <c r="O285" s="80">
        <f t="shared" ca="1" si="67"/>
        <v>98568.38313030063</v>
      </c>
      <c r="P285" s="58">
        <f t="shared" ca="1" si="68"/>
        <v>3.7217663996316709E-4</v>
      </c>
    </row>
    <row r="286" spans="4:16">
      <c r="D286" s="88">
        <f t="shared" si="56"/>
        <v>0</v>
      </c>
      <c r="E286" s="88">
        <f t="shared" si="57"/>
        <v>0</v>
      </c>
      <c r="F286" s="80">
        <f t="shared" si="58"/>
        <v>0</v>
      </c>
      <c r="G286" s="80">
        <f t="shared" si="59"/>
        <v>0</v>
      </c>
      <c r="H286" s="80">
        <f t="shared" si="60"/>
        <v>0</v>
      </c>
      <c r="I286" s="80">
        <f t="shared" si="61"/>
        <v>0</v>
      </c>
      <c r="J286" s="80">
        <f t="shared" si="62"/>
        <v>0</v>
      </c>
      <c r="K286" s="80">
        <f t="shared" ca="1" si="63"/>
        <v>-3.7217663996316709E-4</v>
      </c>
      <c r="L286" s="80">
        <f t="shared" ca="1" si="64"/>
        <v>1.3851545133427291E-7</v>
      </c>
      <c r="M286" s="80">
        <f t="shared" ca="1" si="65"/>
        <v>450467.1054000429</v>
      </c>
      <c r="N286" s="80">
        <f t="shared" ca="1" si="66"/>
        <v>1001559.7539118029</v>
      </c>
      <c r="O286" s="80">
        <f t="shared" ca="1" si="67"/>
        <v>98568.38313030063</v>
      </c>
      <c r="P286" s="58">
        <f t="shared" ca="1" si="68"/>
        <v>3.7217663996316709E-4</v>
      </c>
    </row>
    <row r="287" spans="4:16">
      <c r="D287" s="88">
        <f t="shared" si="56"/>
        <v>0</v>
      </c>
      <c r="E287" s="88">
        <f t="shared" si="57"/>
        <v>0</v>
      </c>
      <c r="F287" s="80">
        <f t="shared" si="58"/>
        <v>0</v>
      </c>
      <c r="G287" s="80">
        <f t="shared" si="59"/>
        <v>0</v>
      </c>
      <c r="H287" s="80">
        <f t="shared" si="60"/>
        <v>0</v>
      </c>
      <c r="I287" s="80">
        <f t="shared" si="61"/>
        <v>0</v>
      </c>
      <c r="J287" s="80">
        <f t="shared" si="62"/>
        <v>0</v>
      </c>
      <c r="K287" s="80">
        <f t="shared" ca="1" si="63"/>
        <v>-3.7217663996316709E-4</v>
      </c>
      <c r="L287" s="80">
        <f t="shared" ca="1" si="64"/>
        <v>1.3851545133427291E-7</v>
      </c>
      <c r="M287" s="80">
        <f t="shared" ca="1" si="65"/>
        <v>450467.1054000429</v>
      </c>
      <c r="N287" s="80">
        <f t="shared" ca="1" si="66"/>
        <v>1001559.7539118029</v>
      </c>
      <c r="O287" s="80">
        <f t="shared" ca="1" si="67"/>
        <v>98568.38313030063</v>
      </c>
      <c r="P287" s="58">
        <f t="shared" ca="1" si="68"/>
        <v>3.7217663996316709E-4</v>
      </c>
    </row>
    <row r="288" spans="4:16">
      <c r="D288" s="88">
        <f t="shared" si="56"/>
        <v>0</v>
      </c>
      <c r="E288" s="88">
        <f t="shared" si="57"/>
        <v>0</v>
      </c>
      <c r="F288" s="80">
        <f t="shared" si="58"/>
        <v>0</v>
      </c>
      <c r="G288" s="80">
        <f t="shared" si="59"/>
        <v>0</v>
      </c>
      <c r="H288" s="80">
        <f t="shared" si="60"/>
        <v>0</v>
      </c>
      <c r="I288" s="80">
        <f t="shared" si="61"/>
        <v>0</v>
      </c>
      <c r="J288" s="80">
        <f t="shared" si="62"/>
        <v>0</v>
      </c>
      <c r="K288" s="80">
        <f t="shared" ca="1" si="63"/>
        <v>-3.7217663996316709E-4</v>
      </c>
      <c r="L288" s="80">
        <f t="shared" ca="1" si="64"/>
        <v>1.3851545133427291E-7</v>
      </c>
      <c r="M288" s="80">
        <f t="shared" ca="1" si="65"/>
        <v>450467.1054000429</v>
      </c>
      <c r="N288" s="80">
        <f t="shared" ca="1" si="66"/>
        <v>1001559.7539118029</v>
      </c>
      <c r="O288" s="80">
        <f t="shared" ca="1" si="67"/>
        <v>98568.38313030063</v>
      </c>
      <c r="P288" s="58">
        <f t="shared" ca="1" si="68"/>
        <v>3.7217663996316709E-4</v>
      </c>
    </row>
    <row r="289" spans="4:16">
      <c r="D289" s="88">
        <f t="shared" si="56"/>
        <v>0</v>
      </c>
      <c r="E289" s="88">
        <f t="shared" si="57"/>
        <v>0</v>
      </c>
      <c r="F289" s="80">
        <f t="shared" si="58"/>
        <v>0</v>
      </c>
      <c r="G289" s="80">
        <f t="shared" si="59"/>
        <v>0</v>
      </c>
      <c r="H289" s="80">
        <f t="shared" si="60"/>
        <v>0</v>
      </c>
      <c r="I289" s="80">
        <f t="shared" si="61"/>
        <v>0</v>
      </c>
      <c r="J289" s="80">
        <f t="shared" si="62"/>
        <v>0</v>
      </c>
      <c r="K289" s="80">
        <f t="shared" ca="1" si="63"/>
        <v>-3.7217663996316709E-4</v>
      </c>
      <c r="L289" s="80">
        <f t="shared" ca="1" si="64"/>
        <v>1.3851545133427291E-7</v>
      </c>
      <c r="M289" s="80">
        <f t="shared" ca="1" si="65"/>
        <v>450467.1054000429</v>
      </c>
      <c r="N289" s="80">
        <f t="shared" ca="1" si="66"/>
        <v>1001559.7539118029</v>
      </c>
      <c r="O289" s="80">
        <f t="shared" ca="1" si="67"/>
        <v>98568.38313030063</v>
      </c>
      <c r="P289" s="58">
        <f t="shared" ca="1" si="68"/>
        <v>3.7217663996316709E-4</v>
      </c>
    </row>
    <row r="290" spans="4:16">
      <c r="D290" s="88">
        <f t="shared" si="56"/>
        <v>0</v>
      </c>
      <c r="E290" s="88">
        <f t="shared" si="57"/>
        <v>0</v>
      </c>
      <c r="F290" s="80">
        <f t="shared" si="58"/>
        <v>0</v>
      </c>
      <c r="G290" s="80">
        <f t="shared" si="59"/>
        <v>0</v>
      </c>
      <c r="H290" s="80">
        <f t="shared" si="60"/>
        <v>0</v>
      </c>
      <c r="I290" s="80">
        <f t="shared" si="61"/>
        <v>0</v>
      </c>
      <c r="J290" s="80">
        <f t="shared" si="62"/>
        <v>0</v>
      </c>
      <c r="K290" s="80">
        <f t="shared" ca="1" si="63"/>
        <v>-3.7217663996316709E-4</v>
      </c>
      <c r="L290" s="80">
        <f t="shared" ca="1" si="64"/>
        <v>1.3851545133427291E-7</v>
      </c>
      <c r="M290" s="80">
        <f t="shared" ca="1" si="65"/>
        <v>450467.1054000429</v>
      </c>
      <c r="N290" s="80">
        <f t="shared" ca="1" si="66"/>
        <v>1001559.7539118029</v>
      </c>
      <c r="O290" s="80">
        <f t="shared" ca="1" si="67"/>
        <v>98568.38313030063</v>
      </c>
      <c r="P290" s="58">
        <f t="shared" ca="1" si="68"/>
        <v>3.7217663996316709E-4</v>
      </c>
    </row>
    <row r="291" spans="4:16">
      <c r="D291" s="88">
        <f t="shared" si="56"/>
        <v>0</v>
      </c>
      <c r="E291" s="88">
        <f t="shared" si="57"/>
        <v>0</v>
      </c>
      <c r="F291" s="80">
        <f t="shared" si="58"/>
        <v>0</v>
      </c>
      <c r="G291" s="80">
        <f t="shared" si="59"/>
        <v>0</v>
      </c>
      <c r="H291" s="80">
        <f t="shared" si="60"/>
        <v>0</v>
      </c>
      <c r="I291" s="80">
        <f t="shared" si="61"/>
        <v>0</v>
      </c>
      <c r="J291" s="80">
        <f t="shared" si="62"/>
        <v>0</v>
      </c>
      <c r="K291" s="80">
        <f t="shared" ca="1" si="63"/>
        <v>-3.7217663996316709E-4</v>
      </c>
      <c r="L291" s="80">
        <f t="shared" ca="1" si="64"/>
        <v>1.3851545133427291E-7</v>
      </c>
      <c r="M291" s="80">
        <f t="shared" ca="1" si="65"/>
        <v>450467.1054000429</v>
      </c>
      <c r="N291" s="80">
        <f t="shared" ca="1" si="66"/>
        <v>1001559.7539118029</v>
      </c>
      <c r="O291" s="80">
        <f t="shared" ca="1" si="67"/>
        <v>98568.38313030063</v>
      </c>
      <c r="P291" s="58">
        <f t="shared" ca="1" si="68"/>
        <v>3.7217663996316709E-4</v>
      </c>
    </row>
    <row r="292" spans="4:16">
      <c r="D292" s="88">
        <f t="shared" si="56"/>
        <v>0</v>
      </c>
      <c r="E292" s="88">
        <f t="shared" si="57"/>
        <v>0</v>
      </c>
      <c r="F292" s="80">
        <f t="shared" si="58"/>
        <v>0</v>
      </c>
      <c r="G292" s="80">
        <f t="shared" si="59"/>
        <v>0</v>
      </c>
      <c r="H292" s="80">
        <f t="shared" si="60"/>
        <v>0</v>
      </c>
      <c r="I292" s="80">
        <f t="shared" si="61"/>
        <v>0</v>
      </c>
      <c r="J292" s="80">
        <f t="shared" si="62"/>
        <v>0</v>
      </c>
      <c r="K292" s="80">
        <f t="shared" ca="1" si="63"/>
        <v>-3.7217663996316709E-4</v>
      </c>
      <c r="L292" s="80">
        <f t="shared" ca="1" si="64"/>
        <v>1.3851545133427291E-7</v>
      </c>
      <c r="M292" s="80">
        <f t="shared" ca="1" si="65"/>
        <v>450467.1054000429</v>
      </c>
      <c r="N292" s="80">
        <f t="shared" ca="1" si="66"/>
        <v>1001559.7539118029</v>
      </c>
      <c r="O292" s="80">
        <f t="shared" ca="1" si="67"/>
        <v>98568.38313030063</v>
      </c>
      <c r="P292" s="58">
        <f t="shared" ca="1" si="68"/>
        <v>3.7217663996316709E-4</v>
      </c>
    </row>
    <row r="293" spans="4:16">
      <c r="D293" s="88">
        <f t="shared" si="56"/>
        <v>0</v>
      </c>
      <c r="E293" s="88">
        <f t="shared" si="57"/>
        <v>0</v>
      </c>
      <c r="F293" s="80">
        <f t="shared" si="58"/>
        <v>0</v>
      </c>
      <c r="G293" s="80">
        <f t="shared" si="59"/>
        <v>0</v>
      </c>
      <c r="H293" s="80">
        <f t="shared" si="60"/>
        <v>0</v>
      </c>
      <c r="I293" s="80">
        <f t="shared" si="61"/>
        <v>0</v>
      </c>
      <c r="J293" s="80">
        <f t="shared" si="62"/>
        <v>0</v>
      </c>
      <c r="K293" s="80">
        <f t="shared" ca="1" si="63"/>
        <v>-3.7217663996316709E-4</v>
      </c>
      <c r="L293" s="80">
        <f t="shared" ca="1" si="64"/>
        <v>1.3851545133427291E-7</v>
      </c>
      <c r="M293" s="80">
        <f t="shared" ca="1" si="65"/>
        <v>450467.1054000429</v>
      </c>
      <c r="N293" s="80">
        <f t="shared" ca="1" si="66"/>
        <v>1001559.7539118029</v>
      </c>
      <c r="O293" s="80">
        <f t="shared" ca="1" si="67"/>
        <v>98568.38313030063</v>
      </c>
      <c r="P293" s="58">
        <f t="shared" ca="1" si="68"/>
        <v>3.7217663996316709E-4</v>
      </c>
    </row>
    <row r="294" spans="4:16">
      <c r="D294" s="88">
        <f t="shared" si="56"/>
        <v>0</v>
      </c>
      <c r="E294" s="88">
        <f t="shared" si="57"/>
        <v>0</v>
      </c>
      <c r="F294" s="80">
        <f t="shared" si="58"/>
        <v>0</v>
      </c>
      <c r="G294" s="80">
        <f t="shared" si="59"/>
        <v>0</v>
      </c>
      <c r="H294" s="80">
        <f t="shared" si="60"/>
        <v>0</v>
      </c>
      <c r="I294" s="80">
        <f t="shared" si="61"/>
        <v>0</v>
      </c>
      <c r="J294" s="80">
        <f t="shared" si="62"/>
        <v>0</v>
      </c>
      <c r="K294" s="80">
        <f t="shared" ca="1" si="63"/>
        <v>-3.7217663996316709E-4</v>
      </c>
      <c r="L294" s="80">
        <f t="shared" ca="1" si="64"/>
        <v>1.3851545133427291E-7</v>
      </c>
      <c r="M294" s="80">
        <f t="shared" ca="1" si="65"/>
        <v>450467.1054000429</v>
      </c>
      <c r="N294" s="80">
        <f t="shared" ca="1" si="66"/>
        <v>1001559.7539118029</v>
      </c>
      <c r="O294" s="80">
        <f t="shared" ca="1" si="67"/>
        <v>98568.38313030063</v>
      </c>
      <c r="P294" s="58">
        <f t="shared" ca="1" si="68"/>
        <v>3.7217663996316709E-4</v>
      </c>
    </row>
    <row r="295" spans="4:16">
      <c r="D295" s="88">
        <f t="shared" si="56"/>
        <v>0</v>
      </c>
      <c r="E295" s="88">
        <f t="shared" si="57"/>
        <v>0</v>
      </c>
      <c r="F295" s="80">
        <f t="shared" si="58"/>
        <v>0</v>
      </c>
      <c r="G295" s="80">
        <f t="shared" si="59"/>
        <v>0</v>
      </c>
      <c r="H295" s="80">
        <f t="shared" si="60"/>
        <v>0</v>
      </c>
      <c r="I295" s="80">
        <f t="shared" si="61"/>
        <v>0</v>
      </c>
      <c r="J295" s="80">
        <f t="shared" si="62"/>
        <v>0</v>
      </c>
      <c r="K295" s="80">
        <f t="shared" ca="1" si="63"/>
        <v>-3.7217663996316709E-4</v>
      </c>
      <c r="L295" s="80">
        <f t="shared" ca="1" si="64"/>
        <v>1.3851545133427291E-7</v>
      </c>
      <c r="M295" s="80">
        <f t="shared" ca="1" si="65"/>
        <v>450467.1054000429</v>
      </c>
      <c r="N295" s="80">
        <f t="shared" ca="1" si="66"/>
        <v>1001559.7539118029</v>
      </c>
      <c r="O295" s="80">
        <f t="shared" ca="1" si="67"/>
        <v>98568.38313030063</v>
      </c>
      <c r="P295" s="58">
        <f t="shared" ca="1" si="68"/>
        <v>3.7217663996316709E-4</v>
      </c>
    </row>
    <row r="296" spans="4:16">
      <c r="D296" s="88">
        <f t="shared" si="56"/>
        <v>0</v>
      </c>
      <c r="E296" s="88">
        <f t="shared" si="57"/>
        <v>0</v>
      </c>
      <c r="F296" s="80">
        <f t="shared" si="58"/>
        <v>0</v>
      </c>
      <c r="G296" s="80">
        <f t="shared" si="59"/>
        <v>0</v>
      </c>
      <c r="H296" s="80">
        <f t="shared" si="60"/>
        <v>0</v>
      </c>
      <c r="I296" s="80">
        <f t="shared" si="61"/>
        <v>0</v>
      </c>
      <c r="J296" s="80">
        <f t="shared" si="62"/>
        <v>0</v>
      </c>
      <c r="K296" s="80">
        <f t="shared" ca="1" si="63"/>
        <v>-3.7217663996316709E-4</v>
      </c>
      <c r="L296" s="80">
        <f t="shared" ca="1" si="64"/>
        <v>1.3851545133427291E-7</v>
      </c>
      <c r="M296" s="80">
        <f t="shared" ca="1" si="65"/>
        <v>450467.1054000429</v>
      </c>
      <c r="N296" s="80">
        <f t="shared" ca="1" si="66"/>
        <v>1001559.7539118029</v>
      </c>
      <c r="O296" s="80">
        <f t="shared" ca="1" si="67"/>
        <v>98568.38313030063</v>
      </c>
      <c r="P296" s="58">
        <f t="shared" ca="1" si="68"/>
        <v>3.7217663996316709E-4</v>
      </c>
    </row>
    <row r="297" spans="4:16">
      <c r="D297" s="88">
        <f t="shared" si="56"/>
        <v>0</v>
      </c>
      <c r="E297" s="88">
        <f t="shared" si="57"/>
        <v>0</v>
      </c>
      <c r="F297" s="80">
        <f t="shared" si="58"/>
        <v>0</v>
      </c>
      <c r="G297" s="80">
        <f t="shared" si="59"/>
        <v>0</v>
      </c>
      <c r="H297" s="80">
        <f t="shared" si="60"/>
        <v>0</v>
      </c>
      <c r="I297" s="80">
        <f t="shared" si="61"/>
        <v>0</v>
      </c>
      <c r="J297" s="80">
        <f t="shared" si="62"/>
        <v>0</v>
      </c>
      <c r="K297" s="80">
        <f t="shared" ca="1" si="63"/>
        <v>-3.7217663996316709E-4</v>
      </c>
      <c r="L297" s="80">
        <f t="shared" ca="1" si="64"/>
        <v>1.3851545133427291E-7</v>
      </c>
      <c r="M297" s="80">
        <f t="shared" ca="1" si="65"/>
        <v>450467.1054000429</v>
      </c>
      <c r="N297" s="80">
        <f t="shared" ca="1" si="66"/>
        <v>1001559.7539118029</v>
      </c>
      <c r="O297" s="80">
        <f t="shared" ca="1" si="67"/>
        <v>98568.38313030063</v>
      </c>
      <c r="P297" s="58">
        <f t="shared" ca="1" si="68"/>
        <v>3.7217663996316709E-4</v>
      </c>
    </row>
    <row r="298" spans="4:16">
      <c r="D298" s="88">
        <f t="shared" si="56"/>
        <v>0</v>
      </c>
      <c r="E298" s="88">
        <f t="shared" si="57"/>
        <v>0</v>
      </c>
      <c r="F298" s="80">
        <f t="shared" si="58"/>
        <v>0</v>
      </c>
      <c r="G298" s="80">
        <f t="shared" si="59"/>
        <v>0</v>
      </c>
      <c r="H298" s="80">
        <f t="shared" si="60"/>
        <v>0</v>
      </c>
      <c r="I298" s="80">
        <f t="shared" si="61"/>
        <v>0</v>
      </c>
      <c r="J298" s="80">
        <f t="shared" si="62"/>
        <v>0</v>
      </c>
      <c r="K298" s="80">
        <f t="shared" ca="1" si="63"/>
        <v>-3.7217663996316709E-4</v>
      </c>
      <c r="L298" s="80">
        <f t="shared" ca="1" si="64"/>
        <v>1.3851545133427291E-7</v>
      </c>
      <c r="M298" s="80">
        <f t="shared" ca="1" si="65"/>
        <v>450467.1054000429</v>
      </c>
      <c r="N298" s="80">
        <f t="shared" ca="1" si="66"/>
        <v>1001559.7539118029</v>
      </c>
      <c r="O298" s="80">
        <f t="shared" ca="1" si="67"/>
        <v>98568.38313030063</v>
      </c>
      <c r="P298" s="58">
        <f t="shared" ca="1" si="68"/>
        <v>3.7217663996316709E-4</v>
      </c>
    </row>
    <row r="299" spans="4:16">
      <c r="D299" s="88">
        <f t="shared" si="56"/>
        <v>0</v>
      </c>
      <c r="E299" s="88">
        <f t="shared" si="57"/>
        <v>0</v>
      </c>
      <c r="F299" s="80">
        <f t="shared" si="58"/>
        <v>0</v>
      </c>
      <c r="G299" s="80">
        <f t="shared" si="59"/>
        <v>0</v>
      </c>
      <c r="H299" s="80">
        <f t="shared" si="60"/>
        <v>0</v>
      </c>
      <c r="I299" s="80">
        <f t="shared" si="61"/>
        <v>0</v>
      </c>
      <c r="J299" s="80">
        <f t="shared" si="62"/>
        <v>0</v>
      </c>
      <c r="K299" s="80">
        <f t="shared" ca="1" si="63"/>
        <v>-3.7217663996316709E-4</v>
      </c>
      <c r="L299" s="80">
        <f t="shared" ca="1" si="64"/>
        <v>1.3851545133427291E-7</v>
      </c>
      <c r="M299" s="80">
        <f t="shared" ca="1" si="65"/>
        <v>450467.1054000429</v>
      </c>
      <c r="N299" s="80">
        <f t="shared" ca="1" si="66"/>
        <v>1001559.7539118029</v>
      </c>
      <c r="O299" s="80">
        <f t="shared" ca="1" si="67"/>
        <v>98568.38313030063</v>
      </c>
      <c r="P299" s="58">
        <f t="shared" ca="1" si="68"/>
        <v>3.7217663996316709E-4</v>
      </c>
    </row>
    <row r="300" spans="4:16">
      <c r="D300" s="88">
        <f t="shared" si="56"/>
        <v>0</v>
      </c>
      <c r="E300" s="88">
        <f t="shared" si="57"/>
        <v>0</v>
      </c>
      <c r="F300" s="80">
        <f t="shared" si="58"/>
        <v>0</v>
      </c>
      <c r="G300" s="80">
        <f t="shared" si="59"/>
        <v>0</v>
      </c>
      <c r="H300" s="80">
        <f t="shared" si="60"/>
        <v>0</v>
      </c>
      <c r="I300" s="80">
        <f t="shared" si="61"/>
        <v>0</v>
      </c>
      <c r="J300" s="80">
        <f t="shared" si="62"/>
        <v>0</v>
      </c>
      <c r="K300" s="80">
        <f t="shared" ca="1" si="63"/>
        <v>-3.7217663996316709E-4</v>
      </c>
      <c r="L300" s="80">
        <f t="shared" ca="1" si="64"/>
        <v>1.3851545133427291E-7</v>
      </c>
      <c r="M300" s="80">
        <f t="shared" ca="1" si="65"/>
        <v>450467.1054000429</v>
      </c>
      <c r="N300" s="80">
        <f t="shared" ca="1" si="66"/>
        <v>1001559.7539118029</v>
      </c>
      <c r="O300" s="80">
        <f t="shared" ca="1" si="67"/>
        <v>98568.38313030063</v>
      </c>
      <c r="P300" s="58">
        <f t="shared" ca="1" si="68"/>
        <v>3.7217663996316709E-4</v>
      </c>
    </row>
    <row r="301" spans="4:16">
      <c r="D301" s="88">
        <f t="shared" si="56"/>
        <v>0</v>
      </c>
      <c r="E301" s="88">
        <f t="shared" si="57"/>
        <v>0</v>
      </c>
      <c r="F301" s="80">
        <f t="shared" si="58"/>
        <v>0</v>
      </c>
      <c r="G301" s="80">
        <f t="shared" si="59"/>
        <v>0</v>
      </c>
      <c r="H301" s="80">
        <f t="shared" si="60"/>
        <v>0</v>
      </c>
      <c r="I301" s="80">
        <f t="shared" si="61"/>
        <v>0</v>
      </c>
      <c r="J301" s="80">
        <f t="shared" si="62"/>
        <v>0</v>
      </c>
      <c r="K301" s="80">
        <f t="shared" ca="1" si="63"/>
        <v>-3.7217663996316709E-4</v>
      </c>
      <c r="L301" s="80">
        <f t="shared" ca="1" si="64"/>
        <v>1.3851545133427291E-7</v>
      </c>
      <c r="M301" s="80">
        <f t="shared" ca="1" si="65"/>
        <v>450467.1054000429</v>
      </c>
      <c r="N301" s="80">
        <f t="shared" ca="1" si="66"/>
        <v>1001559.7539118029</v>
      </c>
      <c r="O301" s="80">
        <f t="shared" ca="1" si="67"/>
        <v>98568.38313030063</v>
      </c>
      <c r="P301" s="58">
        <f t="shared" ca="1" si="68"/>
        <v>3.7217663996316709E-4</v>
      </c>
    </row>
    <row r="302" spans="4:16">
      <c r="D302" s="88">
        <f t="shared" si="56"/>
        <v>0</v>
      </c>
      <c r="E302" s="88">
        <f t="shared" si="57"/>
        <v>0</v>
      </c>
      <c r="F302" s="80">
        <f t="shared" si="58"/>
        <v>0</v>
      </c>
      <c r="G302" s="80">
        <f t="shared" si="59"/>
        <v>0</v>
      </c>
      <c r="H302" s="80">
        <f t="shared" si="60"/>
        <v>0</v>
      </c>
      <c r="I302" s="80">
        <f t="shared" si="61"/>
        <v>0</v>
      </c>
      <c r="J302" s="80">
        <f t="shared" si="62"/>
        <v>0</v>
      </c>
      <c r="K302" s="80">
        <f t="shared" ca="1" si="63"/>
        <v>-3.7217663996316709E-4</v>
      </c>
      <c r="L302" s="80">
        <f t="shared" ca="1" si="64"/>
        <v>1.3851545133427291E-7</v>
      </c>
      <c r="M302" s="80">
        <f t="shared" ca="1" si="65"/>
        <v>450467.1054000429</v>
      </c>
      <c r="N302" s="80">
        <f t="shared" ca="1" si="66"/>
        <v>1001559.7539118029</v>
      </c>
      <c r="O302" s="80">
        <f t="shared" ca="1" si="67"/>
        <v>98568.38313030063</v>
      </c>
      <c r="P302" s="58">
        <f t="shared" ca="1" si="68"/>
        <v>3.7217663996316709E-4</v>
      </c>
    </row>
    <row r="303" spans="4:16">
      <c r="D303" s="88">
        <f t="shared" si="56"/>
        <v>0</v>
      </c>
      <c r="E303" s="88">
        <f t="shared" si="57"/>
        <v>0</v>
      </c>
      <c r="F303" s="80">
        <f t="shared" si="58"/>
        <v>0</v>
      </c>
      <c r="G303" s="80">
        <f t="shared" si="59"/>
        <v>0</v>
      </c>
      <c r="H303" s="80">
        <f t="shared" si="60"/>
        <v>0</v>
      </c>
      <c r="I303" s="80">
        <f t="shared" si="61"/>
        <v>0</v>
      </c>
      <c r="J303" s="80">
        <f t="shared" si="62"/>
        <v>0</v>
      </c>
      <c r="K303" s="80">
        <f t="shared" ca="1" si="63"/>
        <v>-3.7217663996316709E-4</v>
      </c>
      <c r="L303" s="80">
        <f t="shared" ca="1" si="64"/>
        <v>1.3851545133427291E-7</v>
      </c>
      <c r="M303" s="80">
        <f t="shared" ca="1" si="65"/>
        <v>450467.1054000429</v>
      </c>
      <c r="N303" s="80">
        <f t="shared" ca="1" si="66"/>
        <v>1001559.7539118029</v>
      </c>
      <c r="O303" s="80">
        <f t="shared" ca="1" si="67"/>
        <v>98568.38313030063</v>
      </c>
      <c r="P303" s="58">
        <f t="shared" ca="1" si="68"/>
        <v>3.7217663996316709E-4</v>
      </c>
    </row>
    <row r="304" spans="4:16">
      <c r="D304" s="88">
        <f t="shared" si="56"/>
        <v>0</v>
      </c>
      <c r="E304" s="88">
        <f t="shared" si="57"/>
        <v>0</v>
      </c>
      <c r="F304" s="80">
        <f t="shared" si="58"/>
        <v>0</v>
      </c>
      <c r="G304" s="80">
        <f t="shared" si="59"/>
        <v>0</v>
      </c>
      <c r="H304" s="80">
        <f t="shared" si="60"/>
        <v>0</v>
      </c>
      <c r="I304" s="80">
        <f t="shared" si="61"/>
        <v>0</v>
      </c>
      <c r="J304" s="80">
        <f t="shared" si="62"/>
        <v>0</v>
      </c>
      <c r="K304" s="80">
        <f t="shared" ca="1" si="63"/>
        <v>-3.7217663996316709E-4</v>
      </c>
      <c r="L304" s="80">
        <f t="shared" ca="1" si="64"/>
        <v>1.3851545133427291E-7</v>
      </c>
      <c r="M304" s="80">
        <f t="shared" ca="1" si="65"/>
        <v>450467.1054000429</v>
      </c>
      <c r="N304" s="80">
        <f t="shared" ca="1" si="66"/>
        <v>1001559.7539118029</v>
      </c>
      <c r="O304" s="80">
        <f t="shared" ca="1" si="67"/>
        <v>98568.38313030063</v>
      </c>
      <c r="P304" s="58">
        <f t="shared" ca="1" si="68"/>
        <v>3.7217663996316709E-4</v>
      </c>
    </row>
    <row r="305" spans="4:16">
      <c r="D305" s="88">
        <f t="shared" si="56"/>
        <v>0</v>
      </c>
      <c r="E305" s="88">
        <f t="shared" si="57"/>
        <v>0</v>
      </c>
      <c r="F305" s="80">
        <f t="shared" si="58"/>
        <v>0</v>
      </c>
      <c r="G305" s="80">
        <f t="shared" si="59"/>
        <v>0</v>
      </c>
      <c r="H305" s="80">
        <f t="shared" si="60"/>
        <v>0</v>
      </c>
      <c r="I305" s="80">
        <f t="shared" si="61"/>
        <v>0</v>
      </c>
      <c r="J305" s="80">
        <f t="shared" si="62"/>
        <v>0</v>
      </c>
      <c r="K305" s="80">
        <f t="shared" ca="1" si="63"/>
        <v>-3.7217663996316709E-4</v>
      </c>
      <c r="L305" s="80">
        <f t="shared" ca="1" si="64"/>
        <v>1.3851545133427291E-7</v>
      </c>
      <c r="M305" s="80">
        <f t="shared" ca="1" si="65"/>
        <v>450467.1054000429</v>
      </c>
      <c r="N305" s="80">
        <f t="shared" ca="1" si="66"/>
        <v>1001559.7539118029</v>
      </c>
      <c r="O305" s="80">
        <f t="shared" ca="1" si="67"/>
        <v>98568.38313030063</v>
      </c>
      <c r="P305" s="58">
        <f t="shared" ca="1" si="68"/>
        <v>3.7217663996316709E-4</v>
      </c>
    </row>
    <row r="306" spans="4:16">
      <c r="D306" s="88">
        <f t="shared" si="56"/>
        <v>0</v>
      </c>
      <c r="E306" s="88">
        <f t="shared" si="57"/>
        <v>0</v>
      </c>
      <c r="F306" s="80">
        <f t="shared" si="58"/>
        <v>0</v>
      </c>
      <c r="G306" s="80">
        <f t="shared" si="59"/>
        <v>0</v>
      </c>
      <c r="H306" s="80">
        <f t="shared" si="60"/>
        <v>0</v>
      </c>
      <c r="I306" s="80">
        <f t="shared" si="61"/>
        <v>0</v>
      </c>
      <c r="J306" s="80">
        <f t="shared" si="62"/>
        <v>0</v>
      </c>
      <c r="K306" s="80">
        <f t="shared" ca="1" si="63"/>
        <v>-3.7217663996316709E-4</v>
      </c>
      <c r="L306" s="80">
        <f t="shared" ca="1" si="64"/>
        <v>1.3851545133427291E-7</v>
      </c>
      <c r="M306" s="80">
        <f t="shared" ca="1" si="65"/>
        <v>450467.1054000429</v>
      </c>
      <c r="N306" s="80">
        <f t="shared" ca="1" si="66"/>
        <v>1001559.7539118029</v>
      </c>
      <c r="O306" s="80">
        <f t="shared" ca="1" si="67"/>
        <v>98568.38313030063</v>
      </c>
      <c r="P306" s="58">
        <f t="shared" ca="1" si="68"/>
        <v>3.7217663996316709E-4</v>
      </c>
    </row>
    <row r="307" spans="4:16">
      <c r="D307" s="88">
        <f t="shared" si="56"/>
        <v>0</v>
      </c>
      <c r="E307" s="88">
        <f t="shared" si="57"/>
        <v>0</v>
      </c>
      <c r="F307" s="80">
        <f t="shared" si="58"/>
        <v>0</v>
      </c>
      <c r="G307" s="80">
        <f t="shared" si="59"/>
        <v>0</v>
      </c>
      <c r="H307" s="80">
        <f t="shared" si="60"/>
        <v>0</v>
      </c>
      <c r="I307" s="80">
        <f t="shared" si="61"/>
        <v>0</v>
      </c>
      <c r="J307" s="80">
        <f t="shared" si="62"/>
        <v>0</v>
      </c>
      <c r="K307" s="80">
        <f t="shared" ca="1" si="63"/>
        <v>-3.7217663996316709E-4</v>
      </c>
      <c r="L307" s="80">
        <f t="shared" ca="1" si="64"/>
        <v>1.3851545133427291E-7</v>
      </c>
      <c r="M307" s="80">
        <f t="shared" ca="1" si="65"/>
        <v>450467.1054000429</v>
      </c>
      <c r="N307" s="80">
        <f t="shared" ca="1" si="66"/>
        <v>1001559.7539118029</v>
      </c>
      <c r="O307" s="80">
        <f t="shared" ca="1" si="67"/>
        <v>98568.38313030063</v>
      </c>
      <c r="P307" s="58">
        <f t="shared" ca="1" si="68"/>
        <v>3.7217663996316709E-4</v>
      </c>
    </row>
    <row r="308" spans="4:16">
      <c r="D308" s="88">
        <f t="shared" si="56"/>
        <v>0</v>
      </c>
      <c r="E308" s="88">
        <f t="shared" si="57"/>
        <v>0</v>
      </c>
      <c r="F308" s="80">
        <f t="shared" si="58"/>
        <v>0</v>
      </c>
      <c r="G308" s="80">
        <f t="shared" si="59"/>
        <v>0</v>
      </c>
      <c r="H308" s="80">
        <f t="shared" si="60"/>
        <v>0</v>
      </c>
      <c r="I308" s="80">
        <f t="shared" si="61"/>
        <v>0</v>
      </c>
      <c r="J308" s="80">
        <f t="shared" si="62"/>
        <v>0</v>
      </c>
      <c r="K308" s="80">
        <f t="shared" ca="1" si="63"/>
        <v>-3.7217663996316709E-4</v>
      </c>
      <c r="L308" s="80">
        <f t="shared" ca="1" si="64"/>
        <v>1.3851545133427291E-7</v>
      </c>
      <c r="M308" s="80">
        <f t="shared" ca="1" si="65"/>
        <v>450467.1054000429</v>
      </c>
      <c r="N308" s="80">
        <f t="shared" ca="1" si="66"/>
        <v>1001559.7539118029</v>
      </c>
      <c r="O308" s="80">
        <f t="shared" ca="1" si="67"/>
        <v>98568.38313030063</v>
      </c>
      <c r="P308" s="58">
        <f t="shared" ca="1" si="68"/>
        <v>3.7217663996316709E-4</v>
      </c>
    </row>
    <row r="309" spans="4:16">
      <c r="D309" s="88">
        <f t="shared" si="56"/>
        <v>0</v>
      </c>
      <c r="E309" s="88">
        <f t="shared" si="57"/>
        <v>0</v>
      </c>
      <c r="F309" s="80">
        <f t="shared" si="58"/>
        <v>0</v>
      </c>
      <c r="G309" s="80">
        <f t="shared" si="59"/>
        <v>0</v>
      </c>
      <c r="H309" s="80">
        <f t="shared" si="60"/>
        <v>0</v>
      </c>
      <c r="I309" s="80">
        <f t="shared" si="61"/>
        <v>0</v>
      </c>
      <c r="J309" s="80">
        <f t="shared" si="62"/>
        <v>0</v>
      </c>
      <c r="K309" s="80">
        <f t="shared" ca="1" si="63"/>
        <v>-3.7217663996316709E-4</v>
      </c>
      <c r="L309" s="80">
        <f t="shared" ca="1" si="64"/>
        <v>1.3851545133427291E-7</v>
      </c>
      <c r="M309" s="80">
        <f t="shared" ca="1" si="65"/>
        <v>450467.1054000429</v>
      </c>
      <c r="N309" s="80">
        <f t="shared" ca="1" si="66"/>
        <v>1001559.7539118029</v>
      </c>
      <c r="O309" s="80">
        <f t="shared" ca="1" si="67"/>
        <v>98568.38313030063</v>
      </c>
      <c r="P309" s="58">
        <f t="shared" ca="1" si="68"/>
        <v>3.7217663996316709E-4</v>
      </c>
    </row>
    <row r="310" spans="4:16">
      <c r="D310" s="88">
        <f t="shared" si="56"/>
        <v>0</v>
      </c>
      <c r="E310" s="88">
        <f t="shared" si="57"/>
        <v>0</v>
      </c>
      <c r="F310" s="80">
        <f t="shared" si="58"/>
        <v>0</v>
      </c>
      <c r="G310" s="80">
        <f t="shared" si="59"/>
        <v>0</v>
      </c>
      <c r="H310" s="80">
        <f t="shared" si="60"/>
        <v>0</v>
      </c>
      <c r="I310" s="80">
        <f t="shared" si="61"/>
        <v>0</v>
      </c>
      <c r="J310" s="80">
        <f t="shared" si="62"/>
        <v>0</v>
      </c>
      <c r="K310" s="80">
        <f t="shared" ca="1" si="63"/>
        <v>-3.7217663996316709E-4</v>
      </c>
      <c r="L310" s="80">
        <f t="shared" ca="1" si="64"/>
        <v>1.3851545133427291E-7</v>
      </c>
      <c r="M310" s="80">
        <f t="shared" ca="1" si="65"/>
        <v>450467.1054000429</v>
      </c>
      <c r="N310" s="80">
        <f t="shared" ca="1" si="66"/>
        <v>1001559.7539118029</v>
      </c>
      <c r="O310" s="80">
        <f t="shared" ca="1" si="67"/>
        <v>98568.38313030063</v>
      </c>
      <c r="P310" s="58">
        <f t="shared" ca="1" si="68"/>
        <v>3.7217663996316709E-4</v>
      </c>
    </row>
    <row r="311" spans="4:16">
      <c r="D311" s="88">
        <f t="shared" si="56"/>
        <v>0</v>
      </c>
      <c r="E311" s="88">
        <f t="shared" si="57"/>
        <v>0</v>
      </c>
      <c r="F311" s="80">
        <f t="shared" si="58"/>
        <v>0</v>
      </c>
      <c r="G311" s="80">
        <f t="shared" si="59"/>
        <v>0</v>
      </c>
      <c r="H311" s="80">
        <f t="shared" si="60"/>
        <v>0</v>
      </c>
      <c r="I311" s="80">
        <f t="shared" si="61"/>
        <v>0</v>
      </c>
      <c r="J311" s="80">
        <f t="shared" si="62"/>
        <v>0</v>
      </c>
      <c r="K311" s="80">
        <f t="shared" ca="1" si="63"/>
        <v>-3.7217663996316709E-4</v>
      </c>
      <c r="L311" s="80">
        <f t="shared" ca="1" si="64"/>
        <v>1.3851545133427291E-7</v>
      </c>
      <c r="M311" s="80">
        <f t="shared" ca="1" si="65"/>
        <v>450467.1054000429</v>
      </c>
      <c r="N311" s="80">
        <f t="shared" ca="1" si="66"/>
        <v>1001559.7539118029</v>
      </c>
      <c r="O311" s="80">
        <f t="shared" ca="1" si="67"/>
        <v>98568.38313030063</v>
      </c>
      <c r="P311" s="58">
        <f t="shared" ca="1" si="68"/>
        <v>3.7217663996316709E-4</v>
      </c>
    </row>
    <row r="312" spans="4:16">
      <c r="D312" s="88">
        <f t="shared" si="56"/>
        <v>0</v>
      </c>
      <c r="E312" s="88">
        <f t="shared" si="57"/>
        <v>0</v>
      </c>
      <c r="F312" s="80">
        <f t="shared" si="58"/>
        <v>0</v>
      </c>
      <c r="G312" s="80">
        <f t="shared" si="59"/>
        <v>0</v>
      </c>
      <c r="H312" s="80">
        <f t="shared" si="60"/>
        <v>0</v>
      </c>
      <c r="I312" s="80">
        <f t="shared" si="61"/>
        <v>0</v>
      </c>
      <c r="J312" s="80">
        <f t="shared" si="62"/>
        <v>0</v>
      </c>
      <c r="K312" s="80">
        <f t="shared" ca="1" si="63"/>
        <v>-3.7217663996316709E-4</v>
      </c>
      <c r="L312" s="80">
        <f t="shared" ca="1" si="64"/>
        <v>1.3851545133427291E-7</v>
      </c>
      <c r="M312" s="80">
        <f t="shared" ca="1" si="65"/>
        <v>450467.1054000429</v>
      </c>
      <c r="N312" s="80">
        <f t="shared" ca="1" si="66"/>
        <v>1001559.7539118029</v>
      </c>
      <c r="O312" s="80">
        <f t="shared" ca="1" si="67"/>
        <v>98568.38313030063</v>
      </c>
      <c r="P312" s="58">
        <f t="shared" ca="1" si="68"/>
        <v>3.7217663996316709E-4</v>
      </c>
    </row>
    <row r="313" spans="4:16">
      <c r="D313" s="88">
        <f t="shared" si="56"/>
        <v>0</v>
      </c>
      <c r="E313" s="88">
        <f t="shared" si="57"/>
        <v>0</v>
      </c>
      <c r="F313" s="80">
        <f t="shared" si="58"/>
        <v>0</v>
      </c>
      <c r="G313" s="80">
        <f t="shared" si="59"/>
        <v>0</v>
      </c>
      <c r="H313" s="80">
        <f t="shared" si="60"/>
        <v>0</v>
      </c>
      <c r="I313" s="80">
        <f t="shared" si="61"/>
        <v>0</v>
      </c>
      <c r="J313" s="80">
        <f t="shared" si="62"/>
        <v>0</v>
      </c>
      <c r="K313" s="80">
        <f t="shared" ca="1" si="63"/>
        <v>-3.7217663996316709E-4</v>
      </c>
      <c r="L313" s="80">
        <f t="shared" ca="1" si="64"/>
        <v>1.3851545133427291E-7</v>
      </c>
      <c r="M313" s="80">
        <f t="shared" ca="1" si="65"/>
        <v>450467.1054000429</v>
      </c>
      <c r="N313" s="80">
        <f t="shared" ca="1" si="66"/>
        <v>1001559.7539118029</v>
      </c>
      <c r="O313" s="80">
        <f t="shared" ca="1" si="67"/>
        <v>98568.38313030063</v>
      </c>
      <c r="P313" s="58">
        <f t="shared" ca="1" si="68"/>
        <v>3.7217663996316709E-4</v>
      </c>
    </row>
    <row r="314" spans="4:16">
      <c r="D314" s="88">
        <f t="shared" si="56"/>
        <v>0</v>
      </c>
      <c r="E314" s="88">
        <f t="shared" si="57"/>
        <v>0</v>
      </c>
      <c r="F314" s="80">
        <f t="shared" si="58"/>
        <v>0</v>
      </c>
      <c r="G314" s="80">
        <f t="shared" si="59"/>
        <v>0</v>
      </c>
      <c r="H314" s="80">
        <f t="shared" si="60"/>
        <v>0</v>
      </c>
      <c r="I314" s="80">
        <f t="shared" si="61"/>
        <v>0</v>
      </c>
      <c r="J314" s="80">
        <f t="shared" si="62"/>
        <v>0</v>
      </c>
      <c r="K314" s="80">
        <f t="shared" ca="1" si="63"/>
        <v>-3.7217663996316709E-4</v>
      </c>
      <c r="L314" s="80">
        <f t="shared" ca="1" si="64"/>
        <v>1.3851545133427291E-7</v>
      </c>
      <c r="M314" s="80">
        <f t="shared" ca="1" si="65"/>
        <v>450467.1054000429</v>
      </c>
      <c r="N314" s="80">
        <f t="shared" ca="1" si="66"/>
        <v>1001559.7539118029</v>
      </c>
      <c r="O314" s="80">
        <f t="shared" ca="1" si="67"/>
        <v>98568.38313030063</v>
      </c>
      <c r="P314" s="58">
        <f t="shared" ca="1" si="68"/>
        <v>3.7217663996316709E-4</v>
      </c>
    </row>
    <row r="315" spans="4:16">
      <c r="D315" s="88">
        <f t="shared" si="56"/>
        <v>0</v>
      </c>
      <c r="E315" s="88">
        <f t="shared" si="57"/>
        <v>0</v>
      </c>
      <c r="F315" s="80">
        <f t="shared" si="58"/>
        <v>0</v>
      </c>
      <c r="G315" s="80">
        <f t="shared" si="59"/>
        <v>0</v>
      </c>
      <c r="H315" s="80">
        <f t="shared" si="60"/>
        <v>0</v>
      </c>
      <c r="I315" s="80">
        <f t="shared" si="61"/>
        <v>0</v>
      </c>
      <c r="J315" s="80">
        <f t="shared" si="62"/>
        <v>0</v>
      </c>
      <c r="K315" s="80">
        <f t="shared" ca="1" si="63"/>
        <v>-3.7217663996316709E-4</v>
      </c>
      <c r="L315" s="80">
        <f t="shared" ca="1" si="64"/>
        <v>1.3851545133427291E-7</v>
      </c>
      <c r="M315" s="80">
        <f t="shared" ca="1" si="65"/>
        <v>450467.1054000429</v>
      </c>
      <c r="N315" s="80">
        <f t="shared" ca="1" si="66"/>
        <v>1001559.7539118029</v>
      </c>
      <c r="O315" s="80">
        <f t="shared" ca="1" si="67"/>
        <v>98568.38313030063</v>
      </c>
      <c r="P315" s="58">
        <f t="shared" ca="1" si="68"/>
        <v>3.7217663996316709E-4</v>
      </c>
    </row>
    <row r="316" spans="4:16">
      <c r="D316" s="88">
        <f t="shared" si="56"/>
        <v>0</v>
      </c>
      <c r="E316" s="88">
        <f t="shared" si="57"/>
        <v>0</v>
      </c>
      <c r="F316" s="80">
        <f t="shared" si="58"/>
        <v>0</v>
      </c>
      <c r="G316" s="80">
        <f t="shared" si="59"/>
        <v>0</v>
      </c>
      <c r="H316" s="80">
        <f t="shared" si="60"/>
        <v>0</v>
      </c>
      <c r="I316" s="80">
        <f t="shared" si="61"/>
        <v>0</v>
      </c>
      <c r="J316" s="80">
        <f t="shared" si="62"/>
        <v>0</v>
      </c>
      <c r="K316" s="80">
        <f t="shared" ca="1" si="63"/>
        <v>-3.7217663996316709E-4</v>
      </c>
      <c r="L316" s="80">
        <f t="shared" ca="1" si="64"/>
        <v>1.3851545133427291E-7</v>
      </c>
      <c r="M316" s="80">
        <f t="shared" ca="1" si="65"/>
        <v>450467.1054000429</v>
      </c>
      <c r="N316" s="80">
        <f t="shared" ca="1" si="66"/>
        <v>1001559.7539118029</v>
      </c>
      <c r="O316" s="80">
        <f t="shared" ca="1" si="67"/>
        <v>98568.38313030063</v>
      </c>
      <c r="P316" s="58">
        <f t="shared" ca="1" si="68"/>
        <v>3.7217663996316709E-4</v>
      </c>
    </row>
    <row r="317" spans="4:16">
      <c r="D317" s="88">
        <f t="shared" si="56"/>
        <v>0</v>
      </c>
      <c r="E317" s="88">
        <f t="shared" si="57"/>
        <v>0</v>
      </c>
      <c r="F317" s="80">
        <f t="shared" si="58"/>
        <v>0</v>
      </c>
      <c r="G317" s="80">
        <f t="shared" si="59"/>
        <v>0</v>
      </c>
      <c r="H317" s="80">
        <f t="shared" si="60"/>
        <v>0</v>
      </c>
      <c r="I317" s="80">
        <f t="shared" si="61"/>
        <v>0</v>
      </c>
      <c r="J317" s="80">
        <f t="shared" si="62"/>
        <v>0</v>
      </c>
      <c r="K317" s="80">
        <f t="shared" ca="1" si="63"/>
        <v>-3.7217663996316709E-4</v>
      </c>
      <c r="L317" s="80">
        <f t="shared" ca="1" si="64"/>
        <v>1.3851545133427291E-7</v>
      </c>
      <c r="M317" s="80">
        <f t="shared" ca="1" si="65"/>
        <v>450467.1054000429</v>
      </c>
      <c r="N317" s="80">
        <f t="shared" ca="1" si="66"/>
        <v>1001559.7539118029</v>
      </c>
      <c r="O317" s="80">
        <f t="shared" ca="1" si="67"/>
        <v>98568.38313030063</v>
      </c>
      <c r="P317" s="58">
        <f t="shared" ca="1" si="68"/>
        <v>3.7217663996316709E-4</v>
      </c>
    </row>
    <row r="318" spans="4:16">
      <c r="D318" s="88">
        <f t="shared" si="56"/>
        <v>0</v>
      </c>
      <c r="E318" s="88">
        <f t="shared" si="57"/>
        <v>0</v>
      </c>
      <c r="F318" s="80">
        <f t="shared" si="58"/>
        <v>0</v>
      </c>
      <c r="G318" s="80">
        <f t="shared" si="59"/>
        <v>0</v>
      </c>
      <c r="H318" s="80">
        <f t="shared" si="60"/>
        <v>0</v>
      </c>
      <c r="I318" s="80">
        <f t="shared" si="61"/>
        <v>0</v>
      </c>
      <c r="J318" s="80">
        <f t="shared" si="62"/>
        <v>0</v>
      </c>
      <c r="K318" s="80">
        <f t="shared" ca="1" si="63"/>
        <v>-3.7217663996316709E-4</v>
      </c>
      <c r="L318" s="80">
        <f t="shared" ca="1" si="64"/>
        <v>1.3851545133427291E-7</v>
      </c>
      <c r="M318" s="80">
        <f t="shared" ca="1" si="65"/>
        <v>450467.1054000429</v>
      </c>
      <c r="N318" s="80">
        <f t="shared" ca="1" si="66"/>
        <v>1001559.7539118029</v>
      </c>
      <c r="O318" s="80">
        <f t="shared" ca="1" si="67"/>
        <v>98568.38313030063</v>
      </c>
      <c r="P318" s="58">
        <f t="shared" ca="1" si="68"/>
        <v>3.7217663996316709E-4</v>
      </c>
    </row>
    <row r="319" spans="4:16">
      <c r="D319" s="88">
        <f t="shared" si="56"/>
        <v>0</v>
      </c>
      <c r="E319" s="88">
        <f t="shared" si="57"/>
        <v>0</v>
      </c>
      <c r="F319" s="80">
        <f t="shared" si="58"/>
        <v>0</v>
      </c>
      <c r="G319" s="80">
        <f t="shared" si="59"/>
        <v>0</v>
      </c>
      <c r="H319" s="80">
        <f t="shared" si="60"/>
        <v>0</v>
      </c>
      <c r="I319" s="80">
        <f t="shared" si="61"/>
        <v>0</v>
      </c>
      <c r="J319" s="80">
        <f t="shared" si="62"/>
        <v>0</v>
      </c>
      <c r="K319" s="80">
        <f t="shared" ca="1" si="63"/>
        <v>-3.7217663996316709E-4</v>
      </c>
      <c r="L319" s="80">
        <f t="shared" ca="1" si="64"/>
        <v>1.3851545133427291E-7</v>
      </c>
      <c r="M319" s="80">
        <f t="shared" ca="1" si="65"/>
        <v>450467.1054000429</v>
      </c>
      <c r="N319" s="80">
        <f t="shared" ca="1" si="66"/>
        <v>1001559.7539118029</v>
      </c>
      <c r="O319" s="80">
        <f t="shared" ca="1" si="67"/>
        <v>98568.38313030063</v>
      </c>
      <c r="P319" s="58">
        <f t="shared" ca="1" si="68"/>
        <v>3.7217663996316709E-4</v>
      </c>
    </row>
    <row r="320" spans="4:16">
      <c r="D320" s="88">
        <f t="shared" si="56"/>
        <v>0</v>
      </c>
      <c r="E320" s="88">
        <f t="shared" si="57"/>
        <v>0</v>
      </c>
      <c r="F320" s="80">
        <f t="shared" si="58"/>
        <v>0</v>
      </c>
      <c r="G320" s="80">
        <f t="shared" si="59"/>
        <v>0</v>
      </c>
      <c r="H320" s="80">
        <f t="shared" si="60"/>
        <v>0</v>
      </c>
      <c r="I320" s="80">
        <f t="shared" si="61"/>
        <v>0</v>
      </c>
      <c r="J320" s="80">
        <f t="shared" si="62"/>
        <v>0</v>
      </c>
      <c r="K320" s="80">
        <f t="shared" ca="1" si="63"/>
        <v>-3.7217663996316709E-4</v>
      </c>
      <c r="L320" s="80">
        <f t="shared" ca="1" si="64"/>
        <v>1.3851545133427291E-7</v>
      </c>
      <c r="M320" s="80">
        <f t="shared" ca="1" si="65"/>
        <v>450467.1054000429</v>
      </c>
      <c r="N320" s="80">
        <f t="shared" ca="1" si="66"/>
        <v>1001559.7539118029</v>
      </c>
      <c r="O320" s="80">
        <f t="shared" ca="1" si="67"/>
        <v>98568.38313030063</v>
      </c>
      <c r="P320" s="58">
        <f t="shared" ca="1" si="68"/>
        <v>3.7217663996316709E-4</v>
      </c>
    </row>
    <row r="321" spans="4:16">
      <c r="D321" s="88">
        <f t="shared" si="56"/>
        <v>0</v>
      </c>
      <c r="E321" s="88">
        <f t="shared" si="57"/>
        <v>0</v>
      </c>
      <c r="F321" s="80">
        <f t="shared" si="58"/>
        <v>0</v>
      </c>
      <c r="G321" s="80">
        <f t="shared" si="59"/>
        <v>0</v>
      </c>
      <c r="H321" s="80">
        <f t="shared" si="60"/>
        <v>0</v>
      </c>
      <c r="I321" s="80">
        <f t="shared" si="61"/>
        <v>0</v>
      </c>
      <c r="J321" s="80">
        <f t="shared" si="62"/>
        <v>0</v>
      </c>
      <c r="K321" s="80">
        <f t="shared" ca="1" si="63"/>
        <v>-3.7217663996316709E-4</v>
      </c>
      <c r="L321" s="80">
        <f t="shared" ca="1" si="64"/>
        <v>1.3851545133427291E-7</v>
      </c>
      <c r="M321" s="80">
        <f t="shared" ca="1" si="65"/>
        <v>450467.1054000429</v>
      </c>
      <c r="N321" s="80">
        <f t="shared" ca="1" si="66"/>
        <v>1001559.7539118029</v>
      </c>
      <c r="O321" s="80">
        <f t="shared" ca="1" si="67"/>
        <v>98568.38313030063</v>
      </c>
      <c r="P321" s="58">
        <f t="shared" ca="1" si="68"/>
        <v>3.7217663996316709E-4</v>
      </c>
    </row>
    <row r="322" spans="4:16">
      <c r="D322" s="88">
        <f t="shared" si="56"/>
        <v>0</v>
      </c>
      <c r="E322" s="88">
        <f t="shared" si="57"/>
        <v>0</v>
      </c>
      <c r="F322" s="80">
        <f t="shared" si="58"/>
        <v>0</v>
      </c>
      <c r="G322" s="80">
        <f t="shared" si="59"/>
        <v>0</v>
      </c>
      <c r="H322" s="80">
        <f t="shared" si="60"/>
        <v>0</v>
      </c>
      <c r="I322" s="80">
        <f t="shared" si="61"/>
        <v>0</v>
      </c>
      <c r="J322" s="80">
        <f t="shared" si="62"/>
        <v>0</v>
      </c>
      <c r="K322" s="80">
        <f t="shared" ca="1" si="63"/>
        <v>-3.7217663996316709E-4</v>
      </c>
      <c r="L322" s="80">
        <f t="shared" ca="1" si="64"/>
        <v>1.3851545133427291E-7</v>
      </c>
      <c r="M322" s="80">
        <f t="shared" ca="1" si="65"/>
        <v>450467.1054000429</v>
      </c>
      <c r="N322" s="80">
        <f t="shared" ca="1" si="66"/>
        <v>1001559.7539118029</v>
      </c>
      <c r="O322" s="80">
        <f t="shared" ca="1" si="67"/>
        <v>98568.38313030063</v>
      </c>
      <c r="P322" s="58">
        <f t="shared" ca="1" si="68"/>
        <v>3.7217663996316709E-4</v>
      </c>
    </row>
    <row r="323" spans="4:16">
      <c r="D323" s="88">
        <f t="shared" si="56"/>
        <v>0</v>
      </c>
      <c r="E323" s="88">
        <f t="shared" si="57"/>
        <v>0</v>
      </c>
      <c r="F323" s="80">
        <f t="shared" si="58"/>
        <v>0</v>
      </c>
      <c r="G323" s="80">
        <f t="shared" si="59"/>
        <v>0</v>
      </c>
      <c r="H323" s="80">
        <f t="shared" si="60"/>
        <v>0</v>
      </c>
      <c r="I323" s="80">
        <f t="shared" si="61"/>
        <v>0</v>
      </c>
      <c r="J323" s="80">
        <f t="shared" si="62"/>
        <v>0</v>
      </c>
      <c r="K323" s="80">
        <f t="shared" ca="1" si="63"/>
        <v>-3.7217663996316709E-4</v>
      </c>
      <c r="L323" s="80">
        <f t="shared" ca="1" si="64"/>
        <v>1.3851545133427291E-7</v>
      </c>
      <c r="M323" s="80">
        <f t="shared" ca="1" si="65"/>
        <v>450467.1054000429</v>
      </c>
      <c r="N323" s="80">
        <f t="shared" ca="1" si="66"/>
        <v>1001559.7539118029</v>
      </c>
      <c r="O323" s="80">
        <f t="shared" ca="1" si="67"/>
        <v>98568.38313030063</v>
      </c>
      <c r="P323" s="58">
        <f t="shared" ca="1" si="68"/>
        <v>3.7217663996316709E-4</v>
      </c>
    </row>
    <row r="324" spans="4:16">
      <c r="D324" s="88">
        <f t="shared" si="56"/>
        <v>0</v>
      </c>
      <c r="E324" s="88">
        <f t="shared" si="57"/>
        <v>0</v>
      </c>
      <c r="F324" s="80">
        <f t="shared" si="58"/>
        <v>0</v>
      </c>
      <c r="G324" s="80">
        <f t="shared" si="59"/>
        <v>0</v>
      </c>
      <c r="H324" s="80">
        <f t="shared" si="60"/>
        <v>0</v>
      </c>
      <c r="I324" s="80">
        <f t="shared" si="61"/>
        <v>0</v>
      </c>
      <c r="J324" s="80">
        <f t="shared" si="62"/>
        <v>0</v>
      </c>
      <c r="K324" s="80">
        <f t="shared" ca="1" si="63"/>
        <v>-3.7217663996316709E-4</v>
      </c>
      <c r="L324" s="80">
        <f t="shared" ca="1" si="64"/>
        <v>1.3851545133427291E-7</v>
      </c>
      <c r="M324" s="80">
        <f t="shared" ca="1" si="65"/>
        <v>450467.1054000429</v>
      </c>
      <c r="N324" s="80">
        <f t="shared" ca="1" si="66"/>
        <v>1001559.7539118029</v>
      </c>
      <c r="O324" s="80">
        <f t="shared" ca="1" si="67"/>
        <v>98568.38313030063</v>
      </c>
      <c r="P324" s="58">
        <f t="shared" ca="1" si="68"/>
        <v>3.7217663996316709E-4</v>
      </c>
    </row>
    <row r="325" spans="4:16">
      <c r="D325" s="88">
        <f t="shared" si="56"/>
        <v>0</v>
      </c>
      <c r="E325" s="88">
        <f t="shared" si="57"/>
        <v>0</v>
      </c>
      <c r="F325" s="80">
        <f t="shared" si="58"/>
        <v>0</v>
      </c>
      <c r="G325" s="80">
        <f t="shared" si="59"/>
        <v>0</v>
      </c>
      <c r="H325" s="80">
        <f t="shared" si="60"/>
        <v>0</v>
      </c>
      <c r="I325" s="80">
        <f t="shared" si="61"/>
        <v>0</v>
      </c>
      <c r="J325" s="80">
        <f t="shared" si="62"/>
        <v>0</v>
      </c>
      <c r="K325" s="80">
        <f t="shared" ca="1" si="63"/>
        <v>-3.7217663996316709E-4</v>
      </c>
      <c r="L325" s="80">
        <f t="shared" ca="1" si="64"/>
        <v>1.3851545133427291E-7</v>
      </c>
      <c r="M325" s="80">
        <f t="shared" ca="1" si="65"/>
        <v>450467.1054000429</v>
      </c>
      <c r="N325" s="80">
        <f t="shared" ca="1" si="66"/>
        <v>1001559.7539118029</v>
      </c>
      <c r="O325" s="80">
        <f t="shared" ca="1" si="67"/>
        <v>98568.38313030063</v>
      </c>
      <c r="P325" s="58">
        <f t="shared" ca="1" si="68"/>
        <v>3.7217663996316709E-4</v>
      </c>
    </row>
    <row r="326" spans="4:16">
      <c r="D326" s="88">
        <f t="shared" si="56"/>
        <v>0</v>
      </c>
      <c r="E326" s="88">
        <f t="shared" si="57"/>
        <v>0</v>
      </c>
      <c r="F326" s="80">
        <f t="shared" si="58"/>
        <v>0</v>
      </c>
      <c r="G326" s="80">
        <f t="shared" si="59"/>
        <v>0</v>
      </c>
      <c r="H326" s="80">
        <f t="shared" si="60"/>
        <v>0</v>
      </c>
      <c r="I326" s="80">
        <f t="shared" si="61"/>
        <v>0</v>
      </c>
      <c r="J326" s="80">
        <f t="shared" si="62"/>
        <v>0</v>
      </c>
      <c r="K326" s="80">
        <f t="shared" ca="1" si="63"/>
        <v>-3.7217663996316709E-4</v>
      </c>
      <c r="L326" s="80">
        <f t="shared" ca="1" si="64"/>
        <v>1.3851545133427291E-7</v>
      </c>
      <c r="M326" s="80">
        <f t="shared" ca="1" si="65"/>
        <v>450467.1054000429</v>
      </c>
      <c r="N326" s="80">
        <f t="shared" ca="1" si="66"/>
        <v>1001559.7539118029</v>
      </c>
      <c r="O326" s="80">
        <f t="shared" ca="1" si="67"/>
        <v>98568.38313030063</v>
      </c>
      <c r="P326" s="58">
        <f t="shared" ca="1" si="68"/>
        <v>3.7217663996316709E-4</v>
      </c>
    </row>
    <row r="327" spans="4:16">
      <c r="D327" s="88">
        <f t="shared" si="56"/>
        <v>0</v>
      </c>
      <c r="E327" s="88">
        <f t="shared" si="57"/>
        <v>0</v>
      </c>
      <c r="F327" s="80">
        <f t="shared" si="58"/>
        <v>0</v>
      </c>
      <c r="G327" s="80">
        <f t="shared" si="59"/>
        <v>0</v>
      </c>
      <c r="H327" s="80">
        <f t="shared" si="60"/>
        <v>0</v>
      </c>
      <c r="I327" s="80">
        <f t="shared" si="61"/>
        <v>0</v>
      </c>
      <c r="J327" s="80">
        <f t="shared" si="62"/>
        <v>0</v>
      </c>
      <c r="K327" s="80">
        <f t="shared" ca="1" si="63"/>
        <v>-3.7217663996316709E-4</v>
      </c>
      <c r="L327" s="80">
        <f t="shared" ca="1" si="64"/>
        <v>1.3851545133427291E-7</v>
      </c>
      <c r="M327" s="80">
        <f t="shared" ca="1" si="65"/>
        <v>450467.1054000429</v>
      </c>
      <c r="N327" s="80">
        <f t="shared" ca="1" si="66"/>
        <v>1001559.7539118029</v>
      </c>
      <c r="O327" s="80">
        <f t="shared" ca="1" si="67"/>
        <v>98568.38313030063</v>
      </c>
      <c r="P327" s="58">
        <f t="shared" ca="1" si="68"/>
        <v>3.7217663996316709E-4</v>
      </c>
    </row>
    <row r="328" spans="4:16">
      <c r="D328" s="88">
        <f t="shared" si="56"/>
        <v>0</v>
      </c>
      <c r="E328" s="88">
        <f t="shared" si="57"/>
        <v>0</v>
      </c>
      <c r="F328" s="80">
        <f t="shared" si="58"/>
        <v>0</v>
      </c>
      <c r="G328" s="80">
        <f t="shared" si="59"/>
        <v>0</v>
      </c>
      <c r="H328" s="80">
        <f t="shared" si="60"/>
        <v>0</v>
      </c>
      <c r="I328" s="80">
        <f t="shared" si="61"/>
        <v>0</v>
      </c>
      <c r="J328" s="80">
        <f t="shared" si="62"/>
        <v>0</v>
      </c>
      <c r="K328" s="80">
        <f t="shared" ca="1" si="63"/>
        <v>-3.7217663996316709E-4</v>
      </c>
      <c r="L328" s="80">
        <f t="shared" ca="1" si="64"/>
        <v>1.3851545133427291E-7</v>
      </c>
      <c r="M328" s="80">
        <f t="shared" ca="1" si="65"/>
        <v>450467.1054000429</v>
      </c>
      <c r="N328" s="80">
        <f t="shared" ca="1" si="66"/>
        <v>1001559.7539118029</v>
      </c>
      <c r="O328" s="80">
        <f t="shared" ca="1" si="67"/>
        <v>98568.38313030063</v>
      </c>
      <c r="P328" s="58">
        <f t="shared" ca="1" si="68"/>
        <v>3.7217663996316709E-4</v>
      </c>
    </row>
    <row r="329" spans="4:16">
      <c r="D329" s="88">
        <f t="shared" si="56"/>
        <v>0</v>
      </c>
      <c r="E329" s="88">
        <f t="shared" si="57"/>
        <v>0</v>
      </c>
      <c r="F329" s="80">
        <f t="shared" si="58"/>
        <v>0</v>
      </c>
      <c r="G329" s="80">
        <f t="shared" si="59"/>
        <v>0</v>
      </c>
      <c r="H329" s="80">
        <f t="shared" si="60"/>
        <v>0</v>
      </c>
      <c r="I329" s="80">
        <f t="shared" si="61"/>
        <v>0</v>
      </c>
      <c r="J329" s="80">
        <f t="shared" si="62"/>
        <v>0</v>
      </c>
      <c r="K329" s="80">
        <f t="shared" ca="1" si="63"/>
        <v>-3.7217663996316709E-4</v>
      </c>
      <c r="L329" s="80">
        <f t="shared" ca="1" si="64"/>
        <v>1.3851545133427291E-7</v>
      </c>
      <c r="M329" s="80">
        <f t="shared" ca="1" si="65"/>
        <v>450467.1054000429</v>
      </c>
      <c r="N329" s="80">
        <f t="shared" ca="1" si="66"/>
        <v>1001559.7539118029</v>
      </c>
      <c r="O329" s="80">
        <f t="shared" ca="1" si="67"/>
        <v>98568.38313030063</v>
      </c>
      <c r="P329" s="58">
        <f t="shared" ca="1" si="68"/>
        <v>3.7217663996316709E-4</v>
      </c>
    </row>
    <row r="330" spans="4:16">
      <c r="D330" s="88">
        <f t="shared" si="56"/>
        <v>0</v>
      </c>
      <c r="E330" s="88">
        <f t="shared" si="57"/>
        <v>0</v>
      </c>
      <c r="F330" s="80">
        <f t="shared" si="58"/>
        <v>0</v>
      </c>
      <c r="G330" s="80">
        <f t="shared" si="59"/>
        <v>0</v>
      </c>
      <c r="H330" s="80">
        <f t="shared" si="60"/>
        <v>0</v>
      </c>
      <c r="I330" s="80">
        <f t="shared" si="61"/>
        <v>0</v>
      </c>
      <c r="J330" s="80">
        <f t="shared" si="62"/>
        <v>0</v>
      </c>
      <c r="K330" s="80">
        <f t="shared" ca="1" si="63"/>
        <v>-3.7217663996316709E-4</v>
      </c>
      <c r="L330" s="80">
        <f t="shared" ca="1" si="64"/>
        <v>1.3851545133427291E-7</v>
      </c>
      <c r="M330" s="80">
        <f t="shared" ca="1" si="65"/>
        <v>450467.1054000429</v>
      </c>
      <c r="N330" s="80">
        <f t="shared" ca="1" si="66"/>
        <v>1001559.7539118029</v>
      </c>
      <c r="O330" s="80">
        <f t="shared" ca="1" si="67"/>
        <v>98568.38313030063</v>
      </c>
      <c r="P330" s="58">
        <f t="shared" ca="1" si="68"/>
        <v>3.7217663996316709E-4</v>
      </c>
    </row>
    <row r="331" spans="4:16">
      <c r="D331" s="88">
        <f t="shared" si="56"/>
        <v>0</v>
      </c>
      <c r="E331" s="88">
        <f t="shared" si="57"/>
        <v>0</v>
      </c>
      <c r="F331" s="80">
        <f t="shared" si="58"/>
        <v>0</v>
      </c>
      <c r="G331" s="80">
        <f t="shared" si="59"/>
        <v>0</v>
      </c>
      <c r="H331" s="80">
        <f t="shared" si="60"/>
        <v>0</v>
      </c>
      <c r="I331" s="80">
        <f t="shared" si="61"/>
        <v>0</v>
      </c>
      <c r="J331" s="80">
        <f t="shared" si="62"/>
        <v>0</v>
      </c>
      <c r="K331" s="80">
        <f t="shared" ca="1" si="63"/>
        <v>-3.7217663996316709E-4</v>
      </c>
      <c r="L331" s="80">
        <f t="shared" ca="1" si="64"/>
        <v>1.3851545133427291E-7</v>
      </c>
      <c r="M331" s="80">
        <f t="shared" ca="1" si="65"/>
        <v>450467.1054000429</v>
      </c>
      <c r="N331" s="80">
        <f t="shared" ca="1" si="66"/>
        <v>1001559.7539118029</v>
      </c>
      <c r="O331" s="80">
        <f t="shared" ca="1" si="67"/>
        <v>98568.38313030063</v>
      </c>
      <c r="P331" s="58">
        <f t="shared" ca="1" si="68"/>
        <v>3.7217663996316709E-4</v>
      </c>
    </row>
    <row r="332" spans="4:16">
      <c r="D332" s="88">
        <f t="shared" si="56"/>
        <v>0</v>
      </c>
      <c r="E332" s="88">
        <f t="shared" si="57"/>
        <v>0</v>
      </c>
      <c r="F332" s="80">
        <f t="shared" si="58"/>
        <v>0</v>
      </c>
      <c r="G332" s="80">
        <f t="shared" si="59"/>
        <v>0</v>
      </c>
      <c r="H332" s="80">
        <f t="shared" si="60"/>
        <v>0</v>
      </c>
      <c r="I332" s="80">
        <f t="shared" si="61"/>
        <v>0</v>
      </c>
      <c r="J332" s="80">
        <f t="shared" si="62"/>
        <v>0</v>
      </c>
      <c r="K332" s="80">
        <f t="shared" ca="1" si="63"/>
        <v>-3.7217663996316709E-4</v>
      </c>
      <c r="L332" s="80">
        <f t="shared" ca="1" si="64"/>
        <v>1.3851545133427291E-7</v>
      </c>
      <c r="M332" s="80">
        <f t="shared" ca="1" si="65"/>
        <v>450467.1054000429</v>
      </c>
      <c r="N332" s="80">
        <f t="shared" ca="1" si="66"/>
        <v>1001559.7539118029</v>
      </c>
      <c r="O332" s="80">
        <f t="shared" ca="1" si="67"/>
        <v>98568.38313030063</v>
      </c>
      <c r="P332" s="58">
        <f t="shared" ca="1" si="68"/>
        <v>3.7217663996316709E-4</v>
      </c>
    </row>
    <row r="333" spans="4:16">
      <c r="D333" s="88">
        <f t="shared" si="56"/>
        <v>0</v>
      </c>
      <c r="E333" s="88">
        <f t="shared" si="57"/>
        <v>0</v>
      </c>
      <c r="F333" s="80">
        <f t="shared" si="58"/>
        <v>0</v>
      </c>
      <c r="G333" s="80">
        <f t="shared" si="59"/>
        <v>0</v>
      </c>
      <c r="H333" s="80">
        <f t="shared" si="60"/>
        <v>0</v>
      </c>
      <c r="I333" s="80">
        <f t="shared" si="61"/>
        <v>0</v>
      </c>
      <c r="J333" s="80">
        <f t="shared" si="62"/>
        <v>0</v>
      </c>
      <c r="K333" s="80">
        <f t="shared" ca="1" si="63"/>
        <v>-3.7217663996316709E-4</v>
      </c>
      <c r="L333" s="80">
        <f t="shared" ca="1" si="64"/>
        <v>1.3851545133427291E-7</v>
      </c>
      <c r="M333" s="80">
        <f t="shared" ca="1" si="65"/>
        <v>450467.1054000429</v>
      </c>
      <c r="N333" s="80">
        <f t="shared" ca="1" si="66"/>
        <v>1001559.7539118029</v>
      </c>
      <c r="O333" s="80">
        <f t="shared" ca="1" si="67"/>
        <v>98568.38313030063</v>
      </c>
      <c r="P333" s="58">
        <f t="shared" ca="1" si="68"/>
        <v>3.7217663996316709E-4</v>
      </c>
    </row>
    <row r="334" spans="4:16">
      <c r="D334" s="88">
        <f t="shared" si="56"/>
        <v>0</v>
      </c>
      <c r="E334" s="88">
        <f t="shared" si="57"/>
        <v>0</v>
      </c>
      <c r="F334" s="80">
        <f t="shared" si="58"/>
        <v>0</v>
      </c>
      <c r="G334" s="80">
        <f t="shared" si="59"/>
        <v>0</v>
      </c>
      <c r="H334" s="80">
        <f t="shared" si="60"/>
        <v>0</v>
      </c>
      <c r="I334" s="80">
        <f t="shared" si="61"/>
        <v>0</v>
      </c>
      <c r="J334" s="80">
        <f t="shared" si="62"/>
        <v>0</v>
      </c>
      <c r="K334" s="80">
        <f t="shared" ca="1" si="63"/>
        <v>-3.7217663996316709E-4</v>
      </c>
      <c r="L334" s="80">
        <f t="shared" ca="1" si="64"/>
        <v>1.3851545133427291E-7</v>
      </c>
      <c r="M334" s="80">
        <f t="shared" ca="1" si="65"/>
        <v>450467.1054000429</v>
      </c>
      <c r="N334" s="80">
        <f t="shared" ca="1" si="66"/>
        <v>1001559.7539118029</v>
      </c>
      <c r="O334" s="80">
        <f t="shared" ca="1" si="67"/>
        <v>98568.38313030063</v>
      </c>
      <c r="P334" s="58">
        <f t="shared" ca="1" si="68"/>
        <v>3.7217663996316709E-4</v>
      </c>
    </row>
    <row r="335" spans="4:16">
      <c r="D335" s="88">
        <f t="shared" si="56"/>
        <v>0</v>
      </c>
      <c r="E335" s="88">
        <f t="shared" si="57"/>
        <v>0</v>
      </c>
      <c r="F335" s="80">
        <f t="shared" si="58"/>
        <v>0</v>
      </c>
      <c r="G335" s="80">
        <f t="shared" si="59"/>
        <v>0</v>
      </c>
      <c r="H335" s="80">
        <f t="shared" si="60"/>
        <v>0</v>
      </c>
      <c r="I335" s="80">
        <f t="shared" si="61"/>
        <v>0</v>
      </c>
      <c r="J335" s="80">
        <f t="shared" si="62"/>
        <v>0</v>
      </c>
      <c r="K335" s="80">
        <f t="shared" ca="1" si="63"/>
        <v>-3.7217663996316709E-4</v>
      </c>
      <c r="L335" s="80">
        <f t="shared" ca="1" si="64"/>
        <v>1.3851545133427291E-7</v>
      </c>
      <c r="M335" s="80">
        <f t="shared" ca="1" si="65"/>
        <v>450467.1054000429</v>
      </c>
      <c r="N335" s="80">
        <f t="shared" ca="1" si="66"/>
        <v>1001559.7539118029</v>
      </c>
      <c r="O335" s="80">
        <f t="shared" ca="1" si="67"/>
        <v>98568.38313030063</v>
      </c>
      <c r="P335" s="58">
        <f t="shared" ca="1" si="68"/>
        <v>3.7217663996316709E-4</v>
      </c>
    </row>
    <row r="336" spans="4:16">
      <c r="D336" s="88">
        <f t="shared" si="56"/>
        <v>0</v>
      </c>
      <c r="E336" s="88">
        <f t="shared" si="57"/>
        <v>0</v>
      </c>
      <c r="F336" s="80">
        <f t="shared" si="58"/>
        <v>0</v>
      </c>
      <c r="G336" s="80">
        <f t="shared" si="59"/>
        <v>0</v>
      </c>
      <c r="H336" s="80">
        <f t="shared" si="60"/>
        <v>0</v>
      </c>
      <c r="I336" s="80">
        <f t="shared" si="61"/>
        <v>0</v>
      </c>
      <c r="J336" s="80">
        <f t="shared" si="62"/>
        <v>0</v>
      </c>
      <c r="K336" s="80">
        <f t="shared" ca="1" si="63"/>
        <v>-3.7217663996316709E-4</v>
      </c>
      <c r="L336" s="80">
        <f t="shared" ca="1" si="64"/>
        <v>1.3851545133427291E-7</v>
      </c>
      <c r="M336" s="80">
        <f t="shared" ca="1" si="65"/>
        <v>450467.1054000429</v>
      </c>
      <c r="N336" s="80">
        <f t="shared" ca="1" si="66"/>
        <v>1001559.7539118029</v>
      </c>
      <c r="O336" s="80">
        <f t="shared" ca="1" si="67"/>
        <v>98568.38313030063</v>
      </c>
      <c r="P336" s="58">
        <f t="shared" ca="1" si="68"/>
        <v>3.7217663996316709E-4</v>
      </c>
    </row>
    <row r="337" spans="4:16">
      <c r="D337" s="88">
        <f t="shared" si="56"/>
        <v>0</v>
      </c>
      <c r="E337" s="88">
        <f t="shared" si="57"/>
        <v>0</v>
      </c>
      <c r="F337" s="80">
        <f t="shared" si="58"/>
        <v>0</v>
      </c>
      <c r="G337" s="80">
        <f t="shared" si="59"/>
        <v>0</v>
      </c>
      <c r="H337" s="80">
        <f t="shared" si="60"/>
        <v>0</v>
      </c>
      <c r="I337" s="80">
        <f t="shared" si="61"/>
        <v>0</v>
      </c>
      <c r="J337" s="80">
        <f t="shared" si="62"/>
        <v>0</v>
      </c>
      <c r="K337" s="80">
        <f t="shared" ca="1" si="63"/>
        <v>-3.7217663996316709E-4</v>
      </c>
      <c r="L337" s="80">
        <f t="shared" ca="1" si="64"/>
        <v>1.3851545133427291E-7</v>
      </c>
      <c r="M337" s="80">
        <f t="shared" ca="1" si="65"/>
        <v>450467.1054000429</v>
      </c>
      <c r="N337" s="80">
        <f t="shared" ca="1" si="66"/>
        <v>1001559.7539118029</v>
      </c>
      <c r="O337" s="80">
        <f t="shared" ca="1" si="67"/>
        <v>98568.38313030063</v>
      </c>
      <c r="P337" s="58">
        <f t="shared" ca="1" si="68"/>
        <v>3.7217663996316709E-4</v>
      </c>
    </row>
    <row r="338" spans="4:16">
      <c r="D338" s="88">
        <f t="shared" si="56"/>
        <v>0</v>
      </c>
      <c r="E338" s="88">
        <f t="shared" si="57"/>
        <v>0</v>
      </c>
      <c r="F338" s="80">
        <f t="shared" si="58"/>
        <v>0</v>
      </c>
      <c r="G338" s="80">
        <f t="shared" si="59"/>
        <v>0</v>
      </c>
      <c r="H338" s="80">
        <f t="shared" si="60"/>
        <v>0</v>
      </c>
      <c r="I338" s="80">
        <f t="shared" si="61"/>
        <v>0</v>
      </c>
      <c r="J338" s="80">
        <f t="shared" si="62"/>
        <v>0</v>
      </c>
      <c r="K338" s="80">
        <f t="shared" ca="1" si="63"/>
        <v>-3.7217663996316709E-4</v>
      </c>
      <c r="L338" s="80">
        <f t="shared" ca="1" si="64"/>
        <v>1.3851545133427291E-7</v>
      </c>
      <c r="M338" s="80">
        <f t="shared" ca="1" si="65"/>
        <v>450467.1054000429</v>
      </c>
      <c r="N338" s="80">
        <f t="shared" ca="1" si="66"/>
        <v>1001559.7539118029</v>
      </c>
      <c r="O338" s="80">
        <f t="shared" ca="1" si="67"/>
        <v>98568.38313030063</v>
      </c>
      <c r="P338" s="58">
        <f t="shared" ca="1" si="68"/>
        <v>3.7217663996316709E-4</v>
      </c>
    </row>
    <row r="339" spans="4:16">
      <c r="D339" s="88">
        <f t="shared" si="56"/>
        <v>0</v>
      </c>
      <c r="E339" s="88">
        <f t="shared" si="57"/>
        <v>0</v>
      </c>
      <c r="F339" s="80">
        <f t="shared" si="58"/>
        <v>0</v>
      </c>
      <c r="G339" s="80">
        <f t="shared" si="59"/>
        <v>0</v>
      </c>
      <c r="H339" s="80">
        <f t="shared" si="60"/>
        <v>0</v>
      </c>
      <c r="I339" s="80">
        <f t="shared" si="61"/>
        <v>0</v>
      </c>
      <c r="J339" s="80">
        <f t="shared" si="62"/>
        <v>0</v>
      </c>
      <c r="K339" s="80">
        <f t="shared" ca="1" si="63"/>
        <v>-3.7217663996316709E-4</v>
      </c>
      <c r="L339" s="80">
        <f t="shared" ca="1" si="64"/>
        <v>1.3851545133427291E-7</v>
      </c>
      <c r="M339" s="80">
        <f t="shared" ca="1" si="65"/>
        <v>450467.1054000429</v>
      </c>
      <c r="N339" s="80">
        <f t="shared" ca="1" si="66"/>
        <v>1001559.7539118029</v>
      </c>
      <c r="O339" s="80">
        <f t="shared" ca="1" si="67"/>
        <v>98568.38313030063</v>
      </c>
      <c r="P339" s="58">
        <f t="shared" ca="1" si="68"/>
        <v>3.7217663996316709E-4</v>
      </c>
    </row>
    <row r="340" spans="4:16">
      <c r="D340" s="88">
        <f t="shared" si="56"/>
        <v>0</v>
      </c>
      <c r="E340" s="88">
        <f t="shared" si="57"/>
        <v>0</v>
      </c>
      <c r="F340" s="80">
        <f t="shared" si="58"/>
        <v>0</v>
      </c>
      <c r="G340" s="80">
        <f>D340*F340</f>
        <v>0</v>
      </c>
      <c r="H340" s="80">
        <f t="shared" si="60"/>
        <v>0</v>
      </c>
      <c r="I340" s="80">
        <f t="shared" si="61"/>
        <v>0</v>
      </c>
      <c r="J340" s="80">
        <f>I340*D340</f>
        <v>0</v>
      </c>
      <c r="K340" s="80">
        <f t="shared" ca="1" si="63"/>
        <v>-3.7217663996316709E-4</v>
      </c>
      <c r="L340" s="80">
        <f ca="1">+(K340-E340)^2</f>
        <v>1.3851545133427291E-7</v>
      </c>
      <c r="M340" s="80">
        <f t="shared" ca="1" si="65"/>
        <v>450467.1054000429</v>
      </c>
      <c r="N340" s="80">
        <f ca="1">(-M$2+M$4*D340-M$5*F340)^2</f>
        <v>1001559.7539118029</v>
      </c>
      <c r="O340" s="80">
        <f t="shared" ca="1" si="67"/>
        <v>98568.38313030063</v>
      </c>
      <c r="P340" s="58">
        <f t="shared" ca="1" si="68"/>
        <v>3.7217663996316709E-4</v>
      </c>
    </row>
    <row r="341" spans="4:16">
      <c r="D341" s="88">
        <f t="shared" si="56"/>
        <v>0</v>
      </c>
      <c r="E341" s="88">
        <f t="shared" si="57"/>
        <v>0</v>
      </c>
      <c r="F341" s="80">
        <f t="shared" si="58"/>
        <v>0</v>
      </c>
      <c r="G341" s="80">
        <f>D341*F341</f>
        <v>0</v>
      </c>
      <c r="H341" s="80">
        <f t="shared" si="60"/>
        <v>0</v>
      </c>
      <c r="I341" s="80">
        <f t="shared" si="61"/>
        <v>0</v>
      </c>
      <c r="J341" s="80">
        <f>I341*D341</f>
        <v>0</v>
      </c>
      <c r="K341" s="80">
        <f t="shared" ca="1" si="63"/>
        <v>-3.7217663996316709E-4</v>
      </c>
      <c r="L341" s="80">
        <f ca="1">+(K341-E341)^2</f>
        <v>1.3851545133427291E-7</v>
      </c>
      <c r="M341" s="80">
        <f t="shared" ca="1" si="65"/>
        <v>450467.1054000429</v>
      </c>
      <c r="N341" s="80">
        <f ca="1">(-M$2+M$4*D341-M$5*F341)^2</f>
        <v>1001559.7539118029</v>
      </c>
      <c r="O341" s="80">
        <f t="shared" ca="1" si="67"/>
        <v>98568.38313030063</v>
      </c>
      <c r="P341" s="58">
        <f t="shared" ca="1" si="68"/>
        <v>3.7217663996316709E-4</v>
      </c>
    </row>
  </sheetData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39"/>
  <sheetViews>
    <sheetView topLeftCell="A124" workbookViewId="0">
      <selection activeCell="A150" sqref="A150:D172"/>
    </sheetView>
  </sheetViews>
  <sheetFormatPr defaultRowHeight="12.75"/>
  <cols>
    <col min="1" max="1" width="19.7109375" style="24" customWidth="1"/>
    <col min="2" max="2" width="4.42578125" style="58" customWidth="1"/>
    <col min="3" max="3" width="12.7109375" style="24" customWidth="1"/>
    <col min="4" max="4" width="5.42578125" style="58" customWidth="1"/>
    <col min="5" max="5" width="14.85546875" style="58" customWidth="1"/>
    <col min="6" max="6" width="9.140625" style="58"/>
    <col min="7" max="7" width="12" style="58" customWidth="1"/>
    <col min="8" max="8" width="14.140625" style="24" customWidth="1"/>
    <col min="9" max="9" width="22.5703125" style="58" customWidth="1"/>
    <col min="10" max="10" width="25.140625" style="58" customWidth="1"/>
    <col min="11" max="11" width="15.7109375" style="58" customWidth="1"/>
    <col min="12" max="12" width="14.140625" style="58" customWidth="1"/>
    <col min="13" max="13" width="9.5703125" style="58" customWidth="1"/>
    <col min="14" max="14" width="14.140625" style="58" customWidth="1"/>
    <col min="15" max="15" width="23.42578125" style="58" customWidth="1"/>
    <col min="16" max="16" width="16.5703125" style="58" customWidth="1"/>
    <col min="17" max="17" width="41" style="58" customWidth="1"/>
    <col min="18" max="16384" width="9.140625" style="58"/>
  </cols>
  <sheetData>
    <row r="1" spans="1:16" ht="15.75">
      <c r="A1" s="148" t="s">
        <v>313</v>
      </c>
      <c r="I1" s="149" t="s">
        <v>135</v>
      </c>
      <c r="J1" s="150" t="s">
        <v>314</v>
      </c>
    </row>
    <row r="2" spans="1:16">
      <c r="I2" s="151" t="s">
        <v>146</v>
      </c>
      <c r="J2" s="152" t="s">
        <v>315</v>
      </c>
    </row>
    <row r="3" spans="1:16">
      <c r="A3" s="153" t="s">
        <v>316</v>
      </c>
      <c r="I3" s="151" t="s">
        <v>150</v>
      </c>
      <c r="J3" s="152" t="s">
        <v>197</v>
      </c>
    </row>
    <row r="4" spans="1:16">
      <c r="I4" s="151" t="s">
        <v>163</v>
      </c>
      <c r="J4" s="152" t="s">
        <v>197</v>
      </c>
    </row>
    <row r="5" spans="1:16" ht="13.5" thickBot="1">
      <c r="I5" s="154" t="s">
        <v>74</v>
      </c>
      <c r="J5" s="155" t="s">
        <v>246</v>
      </c>
    </row>
    <row r="10" spans="1:16" ht="13.5" thickBot="1"/>
    <row r="11" spans="1:16" ht="12.75" customHeight="1" thickBot="1">
      <c r="A11" s="24" t="str">
        <f t="shared" ref="A11:A42" si="0">P11</f>
        <v> MVS 457 </v>
      </c>
      <c r="B11" s="16" t="str">
        <f t="shared" ref="B11:B42" si="1">IF(H11=INT(H11),"I","II")</f>
        <v>I</v>
      </c>
      <c r="C11" s="24">
        <f t="shared" ref="C11:C42" si="2">1*G11</f>
        <v>33570.464999999997</v>
      </c>
      <c r="D11" s="58" t="str">
        <f t="shared" ref="D11:D42" si="3">VLOOKUP(F11,I$1:J$5,2,FALSE)</f>
        <v>vis</v>
      </c>
      <c r="E11" s="156">
        <f>VLOOKUP(C11,'Active 1'!C$21:E$962,3,FALSE)</f>
        <v>-17301.000289760566</v>
      </c>
      <c r="F11" s="16" t="s">
        <v>74</v>
      </c>
      <c r="G11" s="58" t="str">
        <f t="shared" ref="G11:G42" si="4">MID(I11,3,LEN(I11)-3)</f>
        <v>33570.465</v>
      </c>
      <c r="H11" s="24">
        <f t="shared" ref="H11:H42" si="5">1*K11</f>
        <v>-37011</v>
      </c>
      <c r="I11" s="157" t="s">
        <v>319</v>
      </c>
      <c r="J11" s="158" t="s">
        <v>320</v>
      </c>
      <c r="K11" s="157">
        <v>-37011</v>
      </c>
      <c r="L11" s="157" t="s">
        <v>321</v>
      </c>
      <c r="M11" s="158" t="s">
        <v>322</v>
      </c>
      <c r="N11" s="158"/>
      <c r="O11" s="159" t="s">
        <v>323</v>
      </c>
      <c r="P11" s="159" t="s">
        <v>324</v>
      </c>
    </row>
    <row r="12" spans="1:16" ht="12.75" customHeight="1" thickBot="1">
      <c r="A12" s="24" t="str">
        <f t="shared" si="0"/>
        <v> AC 170.14 </v>
      </c>
      <c r="B12" s="16" t="str">
        <f t="shared" si="1"/>
        <v>I</v>
      </c>
      <c r="C12" s="24">
        <f t="shared" si="2"/>
        <v>33913.377999999997</v>
      </c>
      <c r="D12" s="58" t="str">
        <f t="shared" si="3"/>
        <v>vis</v>
      </c>
      <c r="E12" s="156">
        <f>VLOOKUP(C12,'Active 1'!C$21:E$962,3,FALSE)</f>
        <v>-16560.040830093789</v>
      </c>
      <c r="F12" s="16" t="s">
        <v>74</v>
      </c>
      <c r="G12" s="58" t="str">
        <f t="shared" si="4"/>
        <v>33913.378</v>
      </c>
      <c r="H12" s="24">
        <f t="shared" si="5"/>
        <v>-36270</v>
      </c>
      <c r="I12" s="157" t="s">
        <v>325</v>
      </c>
      <c r="J12" s="158" t="s">
        <v>326</v>
      </c>
      <c r="K12" s="157">
        <v>-36270</v>
      </c>
      <c r="L12" s="157" t="s">
        <v>327</v>
      </c>
      <c r="M12" s="158" t="s">
        <v>322</v>
      </c>
      <c r="N12" s="158"/>
      <c r="O12" s="159" t="s">
        <v>328</v>
      </c>
      <c r="P12" s="159" t="s">
        <v>329</v>
      </c>
    </row>
    <row r="13" spans="1:16" ht="12.75" customHeight="1" thickBot="1">
      <c r="A13" s="24" t="str">
        <f t="shared" si="0"/>
        <v> AC 170.14 </v>
      </c>
      <c r="B13" s="16" t="str">
        <f t="shared" si="1"/>
        <v>I</v>
      </c>
      <c r="C13" s="24">
        <f t="shared" si="2"/>
        <v>34279.46</v>
      </c>
      <c r="D13" s="58" t="str">
        <f t="shared" si="3"/>
        <v>vis</v>
      </c>
      <c r="E13" s="156">
        <f>VLOOKUP(C13,'Active 1'!C$21:E$962,3,FALSE)</f>
        <v>-15769.018264854982</v>
      </c>
      <c r="F13" s="16" t="s">
        <v>74</v>
      </c>
      <c r="G13" s="58" t="str">
        <f t="shared" si="4"/>
        <v>34279.460</v>
      </c>
      <c r="H13" s="24">
        <f t="shared" si="5"/>
        <v>-35479</v>
      </c>
      <c r="I13" s="157" t="s">
        <v>330</v>
      </c>
      <c r="J13" s="158" t="s">
        <v>331</v>
      </c>
      <c r="K13" s="157">
        <v>-35479</v>
      </c>
      <c r="L13" s="157" t="s">
        <v>332</v>
      </c>
      <c r="M13" s="158" t="s">
        <v>322</v>
      </c>
      <c r="N13" s="158"/>
      <c r="O13" s="159" t="s">
        <v>328</v>
      </c>
      <c r="P13" s="159" t="s">
        <v>329</v>
      </c>
    </row>
    <row r="14" spans="1:16" ht="12.75" customHeight="1" thickBot="1">
      <c r="A14" s="24" t="str">
        <f t="shared" si="0"/>
        <v> MVS 457 </v>
      </c>
      <c r="B14" s="16" t="str">
        <f t="shared" si="1"/>
        <v>I</v>
      </c>
      <c r="C14" s="24">
        <f t="shared" si="2"/>
        <v>34603.436999999998</v>
      </c>
      <c r="D14" s="58" t="str">
        <f t="shared" si="3"/>
        <v>vis</v>
      </c>
      <c r="E14" s="156">
        <f>VLOOKUP(C14,'Active 1'!C$21:E$962,3,FALSE)</f>
        <v>-15068.975330161742</v>
      </c>
      <c r="F14" s="16" t="s">
        <v>74</v>
      </c>
      <c r="G14" s="58" t="str">
        <f t="shared" si="4"/>
        <v>34603.437</v>
      </c>
      <c r="H14" s="24">
        <f t="shared" si="5"/>
        <v>-34779</v>
      </c>
      <c r="I14" s="157" t="s">
        <v>333</v>
      </c>
      <c r="J14" s="158" t="s">
        <v>334</v>
      </c>
      <c r="K14" s="157">
        <v>-34779</v>
      </c>
      <c r="L14" s="157" t="s">
        <v>335</v>
      </c>
      <c r="M14" s="158" t="s">
        <v>322</v>
      </c>
      <c r="N14" s="158"/>
      <c r="O14" s="159" t="s">
        <v>323</v>
      </c>
      <c r="P14" s="159" t="s">
        <v>324</v>
      </c>
    </row>
    <row r="15" spans="1:16" ht="12.75" customHeight="1" thickBot="1">
      <c r="A15" s="24" t="str">
        <f t="shared" si="0"/>
        <v> AC 170.14 </v>
      </c>
      <c r="B15" s="16" t="str">
        <f t="shared" si="1"/>
        <v>I</v>
      </c>
      <c r="C15" s="24">
        <f t="shared" si="2"/>
        <v>34627.510999999999</v>
      </c>
      <c r="D15" s="58" t="str">
        <f t="shared" si="3"/>
        <v>vis</v>
      </c>
      <c r="E15" s="156">
        <f>VLOOKUP(C15,'Active 1'!C$21:E$962,3,FALSE)</f>
        <v>-15016.956718933769</v>
      </c>
      <c r="F15" s="16" t="s">
        <v>74</v>
      </c>
      <c r="G15" s="58" t="str">
        <f t="shared" si="4"/>
        <v>34627.511</v>
      </c>
      <c r="H15" s="24">
        <f t="shared" si="5"/>
        <v>-34727</v>
      </c>
      <c r="I15" s="157" t="s">
        <v>336</v>
      </c>
      <c r="J15" s="158" t="s">
        <v>337</v>
      </c>
      <c r="K15" s="157">
        <v>-34727</v>
      </c>
      <c r="L15" s="157" t="s">
        <v>338</v>
      </c>
      <c r="M15" s="158" t="s">
        <v>322</v>
      </c>
      <c r="N15" s="158"/>
      <c r="O15" s="159" t="s">
        <v>328</v>
      </c>
      <c r="P15" s="159" t="s">
        <v>329</v>
      </c>
    </row>
    <row r="16" spans="1:16" ht="12.75" customHeight="1" thickBot="1">
      <c r="A16" s="24" t="str">
        <f t="shared" si="0"/>
        <v> MVS 457 </v>
      </c>
      <c r="B16" s="16" t="str">
        <f t="shared" si="1"/>
        <v>I</v>
      </c>
      <c r="C16" s="24">
        <f t="shared" si="2"/>
        <v>34653.406000000003</v>
      </c>
      <c r="D16" s="58" t="str">
        <f t="shared" si="3"/>
        <v>vis</v>
      </c>
      <c r="E16" s="156">
        <f>VLOOKUP(C16,'Active 1'!C$21:E$962,3,FALSE)</f>
        <v>-14961.003327816854</v>
      </c>
      <c r="F16" s="16" t="s">
        <v>74</v>
      </c>
      <c r="G16" s="58" t="str">
        <f t="shared" si="4"/>
        <v>34653.406</v>
      </c>
      <c r="H16" s="24">
        <f t="shared" si="5"/>
        <v>-34671</v>
      </c>
      <c r="I16" s="157" t="s">
        <v>339</v>
      </c>
      <c r="J16" s="158" t="s">
        <v>340</v>
      </c>
      <c r="K16" s="157">
        <v>-34671</v>
      </c>
      <c r="L16" s="157" t="s">
        <v>341</v>
      </c>
      <c r="M16" s="158" t="s">
        <v>322</v>
      </c>
      <c r="N16" s="158"/>
      <c r="O16" s="159" t="s">
        <v>323</v>
      </c>
      <c r="P16" s="159" t="s">
        <v>324</v>
      </c>
    </row>
    <row r="17" spans="1:16" ht="12.75" customHeight="1" thickBot="1">
      <c r="A17" s="24" t="str">
        <f t="shared" si="0"/>
        <v> MVS 457 </v>
      </c>
      <c r="B17" s="16" t="str">
        <f t="shared" si="1"/>
        <v>I</v>
      </c>
      <c r="C17" s="24">
        <f t="shared" si="2"/>
        <v>34748.288</v>
      </c>
      <c r="D17" s="58" t="str">
        <f t="shared" si="3"/>
        <v>vis</v>
      </c>
      <c r="E17" s="156">
        <f>VLOOKUP(C17,'Active 1'!C$21:E$962,3,FALSE)</f>
        <v>-14755.984225443653</v>
      </c>
      <c r="F17" s="16" t="s">
        <v>74</v>
      </c>
      <c r="G17" s="58" t="str">
        <f t="shared" si="4"/>
        <v>34748.288</v>
      </c>
      <c r="H17" s="24">
        <f t="shared" si="5"/>
        <v>-34466</v>
      </c>
      <c r="I17" s="157" t="s">
        <v>342</v>
      </c>
      <c r="J17" s="158" t="s">
        <v>343</v>
      </c>
      <c r="K17" s="157">
        <v>-34466</v>
      </c>
      <c r="L17" s="157" t="s">
        <v>344</v>
      </c>
      <c r="M17" s="158" t="s">
        <v>322</v>
      </c>
      <c r="N17" s="158"/>
      <c r="O17" s="159" t="s">
        <v>323</v>
      </c>
      <c r="P17" s="159" t="s">
        <v>324</v>
      </c>
    </row>
    <row r="18" spans="1:16" ht="12.75" customHeight="1" thickBot="1">
      <c r="A18" s="24" t="str">
        <f t="shared" si="0"/>
        <v> MVS 457 </v>
      </c>
      <c r="B18" s="16" t="str">
        <f t="shared" si="1"/>
        <v>I</v>
      </c>
      <c r="C18" s="24">
        <f t="shared" si="2"/>
        <v>34779.283000000003</v>
      </c>
      <c r="D18" s="58" t="str">
        <f t="shared" si="3"/>
        <v>vis</v>
      </c>
      <c r="E18" s="156">
        <f>VLOOKUP(C18,'Active 1'!C$21:E$962,3,FALSE)</f>
        <v>-14689.010857702058</v>
      </c>
      <c r="F18" s="16" t="s">
        <v>74</v>
      </c>
      <c r="G18" s="58" t="str">
        <f t="shared" si="4"/>
        <v>34779.283</v>
      </c>
      <c r="H18" s="24">
        <f t="shared" si="5"/>
        <v>-34399</v>
      </c>
      <c r="I18" s="157" t="s">
        <v>345</v>
      </c>
      <c r="J18" s="158" t="s">
        <v>346</v>
      </c>
      <c r="K18" s="157">
        <v>-34399</v>
      </c>
      <c r="L18" s="157" t="s">
        <v>347</v>
      </c>
      <c r="M18" s="158" t="s">
        <v>322</v>
      </c>
      <c r="N18" s="158"/>
      <c r="O18" s="159" t="s">
        <v>323</v>
      </c>
      <c r="P18" s="159" t="s">
        <v>324</v>
      </c>
    </row>
    <row r="19" spans="1:16" ht="12.75" customHeight="1" thickBot="1">
      <c r="A19" s="24" t="str">
        <f t="shared" si="0"/>
        <v> MVS 457 </v>
      </c>
      <c r="B19" s="16" t="str">
        <f t="shared" si="1"/>
        <v>I</v>
      </c>
      <c r="C19" s="24">
        <f t="shared" si="2"/>
        <v>35400.341999999997</v>
      </c>
      <c r="D19" s="58" t="str">
        <f t="shared" si="3"/>
        <v>vis</v>
      </c>
      <c r="E19" s="156">
        <f>VLOOKUP(C19,'Active 1'!C$21:E$962,3,FALSE)</f>
        <v>-13347.039159162823</v>
      </c>
      <c r="F19" s="16" t="s">
        <v>74</v>
      </c>
      <c r="G19" s="58" t="str">
        <f t="shared" si="4"/>
        <v>35400.342</v>
      </c>
      <c r="H19" s="24">
        <f t="shared" si="5"/>
        <v>-33057</v>
      </c>
      <c r="I19" s="157" t="s">
        <v>348</v>
      </c>
      <c r="J19" s="158" t="s">
        <v>349</v>
      </c>
      <c r="K19" s="157">
        <v>-33057</v>
      </c>
      <c r="L19" s="157" t="s">
        <v>350</v>
      </c>
      <c r="M19" s="158" t="s">
        <v>322</v>
      </c>
      <c r="N19" s="158"/>
      <c r="O19" s="159" t="s">
        <v>323</v>
      </c>
      <c r="P19" s="159" t="s">
        <v>324</v>
      </c>
    </row>
    <row r="20" spans="1:16" ht="12.75" customHeight="1" thickBot="1">
      <c r="A20" s="24" t="str">
        <f t="shared" si="0"/>
        <v> MVS 457 </v>
      </c>
      <c r="B20" s="16" t="str">
        <f t="shared" si="1"/>
        <v>I</v>
      </c>
      <c r="C20" s="24">
        <f t="shared" si="2"/>
        <v>35868.243999999999</v>
      </c>
      <c r="D20" s="58" t="str">
        <f t="shared" si="3"/>
        <v>vis</v>
      </c>
      <c r="E20" s="156">
        <f>VLOOKUP(C20,'Active 1'!C$21:E$962,3,FALSE)</f>
        <v>-12336.00600178178</v>
      </c>
      <c r="F20" s="16" t="s">
        <v>74</v>
      </c>
      <c r="G20" s="58" t="str">
        <f t="shared" si="4"/>
        <v>35868.244</v>
      </c>
      <c r="H20" s="24">
        <f t="shared" si="5"/>
        <v>-32046</v>
      </c>
      <c r="I20" s="157" t="s">
        <v>351</v>
      </c>
      <c r="J20" s="158" t="s">
        <v>352</v>
      </c>
      <c r="K20" s="157">
        <v>-32046</v>
      </c>
      <c r="L20" s="157" t="s">
        <v>353</v>
      </c>
      <c r="M20" s="158" t="s">
        <v>322</v>
      </c>
      <c r="N20" s="158"/>
      <c r="O20" s="159" t="s">
        <v>323</v>
      </c>
      <c r="P20" s="159" t="s">
        <v>324</v>
      </c>
    </row>
    <row r="21" spans="1:16" ht="12.75" customHeight="1" thickBot="1">
      <c r="A21" s="24" t="str">
        <f t="shared" si="0"/>
        <v> MVS 457 </v>
      </c>
      <c r="B21" s="16" t="str">
        <f t="shared" si="1"/>
        <v>I</v>
      </c>
      <c r="C21" s="24">
        <f t="shared" si="2"/>
        <v>36051.525999999998</v>
      </c>
      <c r="D21" s="58" t="str">
        <f t="shared" si="3"/>
        <v>vis</v>
      </c>
      <c r="E21" s="156">
        <f>VLOOKUP(C21,'Active 1'!C$21:E$962,3,FALSE)</f>
        <v>-11939.973971247371</v>
      </c>
      <c r="F21" s="16" t="s">
        <v>74</v>
      </c>
      <c r="G21" s="58" t="str">
        <f t="shared" si="4"/>
        <v>36051.526</v>
      </c>
      <c r="H21" s="24">
        <f t="shared" si="5"/>
        <v>-31650</v>
      </c>
      <c r="I21" s="157" t="s">
        <v>354</v>
      </c>
      <c r="J21" s="158" t="s">
        <v>355</v>
      </c>
      <c r="K21" s="157">
        <v>-31650</v>
      </c>
      <c r="L21" s="157" t="s">
        <v>356</v>
      </c>
      <c r="M21" s="158" t="s">
        <v>322</v>
      </c>
      <c r="N21" s="158"/>
      <c r="O21" s="159" t="s">
        <v>323</v>
      </c>
      <c r="P21" s="159" t="s">
        <v>324</v>
      </c>
    </row>
    <row r="22" spans="1:16" ht="12.75" customHeight="1" thickBot="1">
      <c r="A22" s="24" t="str">
        <f t="shared" si="0"/>
        <v> MVS 457 </v>
      </c>
      <c r="B22" s="16" t="str">
        <f t="shared" si="1"/>
        <v>I</v>
      </c>
      <c r="C22" s="24">
        <f t="shared" si="2"/>
        <v>36102.453000000001</v>
      </c>
      <c r="D22" s="58" t="str">
        <f t="shared" si="3"/>
        <v>vis</v>
      </c>
      <c r="E22" s="156">
        <f>VLOOKUP(C22,'Active 1'!C$21:E$962,3,FALSE)</f>
        <v>-11829.931941920828</v>
      </c>
      <c r="F22" s="16" t="s">
        <v>74</v>
      </c>
      <c r="G22" s="58" t="str">
        <f t="shared" si="4"/>
        <v>36102.453</v>
      </c>
      <c r="H22" s="24">
        <f t="shared" si="5"/>
        <v>-31540</v>
      </c>
      <c r="I22" s="157" t="s">
        <v>357</v>
      </c>
      <c r="J22" s="158" t="s">
        <v>358</v>
      </c>
      <c r="K22" s="157">
        <v>-31540</v>
      </c>
      <c r="L22" s="157" t="s">
        <v>359</v>
      </c>
      <c r="M22" s="158" t="s">
        <v>322</v>
      </c>
      <c r="N22" s="158"/>
      <c r="O22" s="159" t="s">
        <v>323</v>
      </c>
      <c r="P22" s="159" t="s">
        <v>324</v>
      </c>
    </row>
    <row r="23" spans="1:16" ht="12.75" customHeight="1" thickBot="1">
      <c r="A23" s="24" t="str">
        <f t="shared" si="0"/>
        <v> MVS 457 </v>
      </c>
      <c r="B23" s="16" t="str">
        <f t="shared" si="1"/>
        <v>I</v>
      </c>
      <c r="C23" s="24">
        <f t="shared" si="2"/>
        <v>36108.449999999997</v>
      </c>
      <c r="D23" s="58" t="str">
        <f t="shared" si="3"/>
        <v>vis</v>
      </c>
      <c r="E23" s="156">
        <f>VLOOKUP(C23,'Active 1'!C$21:E$962,3,FALSE)</f>
        <v>-11816.973745878046</v>
      </c>
      <c r="F23" s="16" t="s">
        <v>74</v>
      </c>
      <c r="G23" s="58" t="str">
        <f t="shared" si="4"/>
        <v>36108.450</v>
      </c>
      <c r="H23" s="24">
        <f t="shared" si="5"/>
        <v>-31527</v>
      </c>
      <c r="I23" s="157" t="s">
        <v>360</v>
      </c>
      <c r="J23" s="158" t="s">
        <v>361</v>
      </c>
      <c r="K23" s="157">
        <v>-31527</v>
      </c>
      <c r="L23" s="157" t="s">
        <v>362</v>
      </c>
      <c r="M23" s="158" t="s">
        <v>322</v>
      </c>
      <c r="N23" s="158"/>
      <c r="O23" s="159" t="s">
        <v>323</v>
      </c>
      <c r="P23" s="159" t="s">
        <v>324</v>
      </c>
    </row>
    <row r="24" spans="1:16" ht="12.75" customHeight="1" thickBot="1">
      <c r="A24" s="24" t="str">
        <f t="shared" si="0"/>
        <v> MVS 457 </v>
      </c>
      <c r="B24" s="16" t="str">
        <f t="shared" si="1"/>
        <v>I</v>
      </c>
      <c r="C24" s="24">
        <f t="shared" si="2"/>
        <v>36127.385999999999</v>
      </c>
      <c r="D24" s="58" t="str">
        <f t="shared" si="3"/>
        <v>vis</v>
      </c>
      <c r="E24" s="156">
        <f>VLOOKUP(C24,'Active 1'!C$21:E$962,3,FALSE)</f>
        <v>-11776.057220904508</v>
      </c>
      <c r="F24" s="16" t="s">
        <v>74</v>
      </c>
      <c r="G24" s="58" t="str">
        <f t="shared" si="4"/>
        <v>36127.386</v>
      </c>
      <c r="H24" s="24">
        <f t="shared" si="5"/>
        <v>-31486</v>
      </c>
      <c r="I24" s="157" t="s">
        <v>363</v>
      </c>
      <c r="J24" s="158" t="s">
        <v>364</v>
      </c>
      <c r="K24" s="157">
        <v>-31486</v>
      </c>
      <c r="L24" s="157" t="s">
        <v>365</v>
      </c>
      <c r="M24" s="158" t="s">
        <v>322</v>
      </c>
      <c r="N24" s="158"/>
      <c r="O24" s="159" t="s">
        <v>323</v>
      </c>
      <c r="P24" s="159" t="s">
        <v>324</v>
      </c>
    </row>
    <row r="25" spans="1:16" ht="12.75" customHeight="1" thickBot="1">
      <c r="A25" s="24" t="str">
        <f t="shared" si="0"/>
        <v> MVS 457 </v>
      </c>
      <c r="B25" s="16" t="str">
        <f t="shared" si="1"/>
        <v>I</v>
      </c>
      <c r="C25" s="24">
        <f t="shared" si="2"/>
        <v>36399.533000000003</v>
      </c>
      <c r="D25" s="58" t="str">
        <f t="shared" si="3"/>
        <v>vis</v>
      </c>
      <c r="E25" s="156">
        <f>VLOOKUP(C25,'Active 1'!C$21:E$962,3,FALSE)</f>
        <v>-11188.007499634279</v>
      </c>
      <c r="F25" s="16" t="s">
        <v>74</v>
      </c>
      <c r="G25" s="58" t="str">
        <f t="shared" si="4"/>
        <v>36399.533</v>
      </c>
      <c r="H25" s="24">
        <f t="shared" si="5"/>
        <v>-30898</v>
      </c>
      <c r="I25" s="157" t="s">
        <v>366</v>
      </c>
      <c r="J25" s="158" t="s">
        <v>367</v>
      </c>
      <c r="K25" s="157">
        <v>-30898</v>
      </c>
      <c r="L25" s="157" t="s">
        <v>368</v>
      </c>
      <c r="M25" s="158" t="s">
        <v>322</v>
      </c>
      <c r="N25" s="158"/>
      <c r="O25" s="159" t="s">
        <v>323</v>
      </c>
      <c r="P25" s="159" t="s">
        <v>324</v>
      </c>
    </row>
    <row r="26" spans="1:16" ht="12.75" customHeight="1" thickBot="1">
      <c r="A26" s="24" t="str">
        <f t="shared" si="0"/>
        <v> MVS 457 </v>
      </c>
      <c r="B26" s="16" t="str">
        <f t="shared" si="1"/>
        <v>I</v>
      </c>
      <c r="C26" s="24">
        <f t="shared" si="2"/>
        <v>36544.379000000001</v>
      </c>
      <c r="D26" s="58" t="str">
        <f t="shared" si="3"/>
        <v>vis</v>
      </c>
      <c r="E26" s="156">
        <f>VLOOKUP(C26,'Active 1'!C$21:E$962,3,FALSE)</f>
        <v>-10875.027198814851</v>
      </c>
      <c r="F26" s="16" t="s">
        <v>74</v>
      </c>
      <c r="G26" s="58" t="str">
        <f t="shared" si="4"/>
        <v>36544.379</v>
      </c>
      <c r="H26" s="24">
        <f t="shared" si="5"/>
        <v>-30585</v>
      </c>
      <c r="I26" s="157" t="s">
        <v>369</v>
      </c>
      <c r="J26" s="158" t="s">
        <v>370</v>
      </c>
      <c r="K26" s="157">
        <v>-30585</v>
      </c>
      <c r="L26" s="157" t="s">
        <v>344</v>
      </c>
      <c r="M26" s="158" t="s">
        <v>322</v>
      </c>
      <c r="N26" s="158"/>
      <c r="O26" s="159" t="s">
        <v>323</v>
      </c>
      <c r="P26" s="159" t="s">
        <v>324</v>
      </c>
    </row>
    <row r="27" spans="1:16" ht="12.75" customHeight="1" thickBot="1">
      <c r="A27" s="24" t="str">
        <f t="shared" si="0"/>
        <v> MVS 457 </v>
      </c>
      <c r="B27" s="16" t="str">
        <f t="shared" si="1"/>
        <v>I</v>
      </c>
      <c r="C27" s="24">
        <f t="shared" si="2"/>
        <v>36848.466</v>
      </c>
      <c r="D27" s="58" t="str">
        <f t="shared" si="3"/>
        <v>vis</v>
      </c>
      <c r="E27" s="156">
        <f>VLOOKUP(C27,'Active 1'!C$21:E$962,3,FALSE)</f>
        <v>-10217.962172957881</v>
      </c>
      <c r="F27" s="16" t="s">
        <v>74</v>
      </c>
      <c r="G27" s="58" t="str">
        <f t="shared" si="4"/>
        <v>36848.466</v>
      </c>
      <c r="H27" s="24">
        <f t="shared" si="5"/>
        <v>-29928</v>
      </c>
      <c r="I27" s="157" t="s">
        <v>371</v>
      </c>
      <c r="J27" s="158" t="s">
        <v>372</v>
      </c>
      <c r="K27" s="157">
        <v>-29928</v>
      </c>
      <c r="L27" s="157" t="s">
        <v>373</v>
      </c>
      <c r="M27" s="158" t="s">
        <v>322</v>
      </c>
      <c r="N27" s="158"/>
      <c r="O27" s="159" t="s">
        <v>323</v>
      </c>
      <c r="P27" s="159" t="s">
        <v>324</v>
      </c>
    </row>
    <row r="28" spans="1:16" ht="12.75" customHeight="1" thickBot="1">
      <c r="A28" s="24" t="str">
        <f t="shared" si="0"/>
        <v> MVS 457 </v>
      </c>
      <c r="B28" s="16" t="str">
        <f t="shared" si="1"/>
        <v>I</v>
      </c>
      <c r="C28" s="24">
        <f t="shared" si="2"/>
        <v>36899.366000000002</v>
      </c>
      <c r="D28" s="58" t="str">
        <f t="shared" si="3"/>
        <v>vis</v>
      </c>
      <c r="E28" s="156">
        <f>VLOOKUP(C28,'Active 1'!C$21:E$962,3,FALSE)</f>
        <v>-10107.978484684063</v>
      </c>
      <c r="F28" s="16" t="s">
        <v>74</v>
      </c>
      <c r="G28" s="58" t="str">
        <f t="shared" si="4"/>
        <v>36899.366</v>
      </c>
      <c r="H28" s="24">
        <f t="shared" si="5"/>
        <v>-29818</v>
      </c>
      <c r="I28" s="157" t="s">
        <v>374</v>
      </c>
      <c r="J28" s="158" t="s">
        <v>375</v>
      </c>
      <c r="K28" s="157">
        <v>-29818</v>
      </c>
      <c r="L28" s="157" t="s">
        <v>376</v>
      </c>
      <c r="M28" s="158" t="s">
        <v>322</v>
      </c>
      <c r="N28" s="158"/>
      <c r="O28" s="159" t="s">
        <v>323</v>
      </c>
      <c r="P28" s="159" t="s">
        <v>324</v>
      </c>
    </row>
    <row r="29" spans="1:16" ht="12.75" customHeight="1" thickBot="1">
      <c r="A29" s="24" t="str">
        <f t="shared" si="0"/>
        <v> HABZ 79 </v>
      </c>
      <c r="B29" s="16" t="str">
        <f t="shared" si="1"/>
        <v>I</v>
      </c>
      <c r="C29" s="24">
        <f t="shared" si="2"/>
        <v>39056.455000000002</v>
      </c>
      <c r="D29" s="58" t="str">
        <f t="shared" si="3"/>
        <v>vis</v>
      </c>
      <c r="E29" s="156">
        <f>VLOOKUP(C29,'Active 1'!C$21:E$962,3,FALSE)</f>
        <v>-5446.9842969654592</v>
      </c>
      <c r="F29" s="16" t="s">
        <v>74</v>
      </c>
      <c r="G29" s="58" t="str">
        <f t="shared" si="4"/>
        <v>39056.455</v>
      </c>
      <c r="H29" s="24">
        <f t="shared" si="5"/>
        <v>-25157</v>
      </c>
      <c r="I29" s="157" t="s">
        <v>377</v>
      </c>
      <c r="J29" s="158" t="s">
        <v>378</v>
      </c>
      <c r="K29" s="157">
        <v>-25157</v>
      </c>
      <c r="L29" s="157" t="s">
        <v>379</v>
      </c>
      <c r="M29" s="158" t="s">
        <v>318</v>
      </c>
      <c r="N29" s="158"/>
      <c r="O29" s="159" t="s">
        <v>380</v>
      </c>
      <c r="P29" s="159" t="s">
        <v>381</v>
      </c>
    </row>
    <row r="30" spans="1:16" ht="12.75" customHeight="1" thickBot="1">
      <c r="A30" s="24" t="str">
        <f t="shared" si="0"/>
        <v> HABZ 79 </v>
      </c>
      <c r="B30" s="16" t="str">
        <f t="shared" si="1"/>
        <v>I</v>
      </c>
      <c r="C30" s="24">
        <f t="shared" si="2"/>
        <v>39057.385999999999</v>
      </c>
      <c r="D30" s="58" t="str">
        <f t="shared" si="3"/>
        <v>vis</v>
      </c>
      <c r="E30" s="156">
        <f>VLOOKUP(C30,'Active 1'!C$21:E$962,3,FALSE)</f>
        <v>-5444.9726110365282</v>
      </c>
      <c r="F30" s="16" t="s">
        <v>74</v>
      </c>
      <c r="G30" s="58" t="str">
        <f t="shared" si="4"/>
        <v>39057.386</v>
      </c>
      <c r="H30" s="24">
        <f t="shared" si="5"/>
        <v>-25155</v>
      </c>
      <c r="I30" s="157" t="s">
        <v>382</v>
      </c>
      <c r="J30" s="158" t="s">
        <v>383</v>
      </c>
      <c r="K30" s="157">
        <v>-25155</v>
      </c>
      <c r="L30" s="157" t="s">
        <v>384</v>
      </c>
      <c r="M30" s="158" t="s">
        <v>318</v>
      </c>
      <c r="N30" s="158"/>
      <c r="O30" s="159" t="s">
        <v>380</v>
      </c>
      <c r="P30" s="159" t="s">
        <v>381</v>
      </c>
    </row>
    <row r="31" spans="1:16" ht="12.75" customHeight="1" thickBot="1">
      <c r="A31" s="24" t="str">
        <f t="shared" si="0"/>
        <v> HABZ 79 </v>
      </c>
      <c r="B31" s="16" t="str">
        <f t="shared" si="1"/>
        <v>I</v>
      </c>
      <c r="C31" s="24">
        <f t="shared" si="2"/>
        <v>39088.398999999998</v>
      </c>
      <c r="D31" s="58" t="str">
        <f t="shared" si="3"/>
        <v>vis</v>
      </c>
      <c r="E31" s="156">
        <f>VLOOKUP(C31,'Active 1'!C$21:E$962,3,FALSE)</f>
        <v>-5377.9603492597953</v>
      </c>
      <c r="F31" s="16" t="s">
        <v>74</v>
      </c>
      <c r="G31" s="58" t="str">
        <f t="shared" si="4"/>
        <v>39088.399</v>
      </c>
      <c r="H31" s="24">
        <f t="shared" si="5"/>
        <v>-25088</v>
      </c>
      <c r="I31" s="157" t="s">
        <v>385</v>
      </c>
      <c r="J31" s="158" t="s">
        <v>386</v>
      </c>
      <c r="K31" s="157">
        <v>-25088</v>
      </c>
      <c r="L31" s="157" t="s">
        <v>387</v>
      </c>
      <c r="M31" s="158" t="s">
        <v>318</v>
      </c>
      <c r="N31" s="158"/>
      <c r="O31" s="159" t="s">
        <v>380</v>
      </c>
      <c r="P31" s="159" t="s">
        <v>381</v>
      </c>
    </row>
    <row r="32" spans="1:16" ht="12.75" customHeight="1" thickBot="1">
      <c r="A32" s="24" t="str">
        <f t="shared" si="0"/>
        <v> HABZ 79 </v>
      </c>
      <c r="B32" s="16" t="str">
        <f t="shared" si="1"/>
        <v>II</v>
      </c>
      <c r="C32" s="24">
        <f t="shared" si="2"/>
        <v>39387.580999999998</v>
      </c>
      <c r="D32" s="58" t="str">
        <f t="shared" si="3"/>
        <v>vis</v>
      </c>
      <c r="E32" s="156">
        <f>VLOOKUP(C32,'Active 1'!C$21:E$962,3,FALSE)</f>
        <v>-4731.4939479800933</v>
      </c>
      <c r="F32" s="16" t="s">
        <v>74</v>
      </c>
      <c r="G32" s="58" t="str">
        <f t="shared" si="4"/>
        <v>39387.581</v>
      </c>
      <c r="H32" s="24">
        <f t="shared" si="5"/>
        <v>-24441.5</v>
      </c>
      <c r="I32" s="157" t="s">
        <v>388</v>
      </c>
      <c r="J32" s="158" t="s">
        <v>389</v>
      </c>
      <c r="K32" s="157">
        <v>-24441.5</v>
      </c>
      <c r="L32" s="157" t="s">
        <v>379</v>
      </c>
      <c r="M32" s="158" t="s">
        <v>318</v>
      </c>
      <c r="N32" s="158"/>
      <c r="O32" s="159" t="s">
        <v>380</v>
      </c>
      <c r="P32" s="159" t="s">
        <v>381</v>
      </c>
    </row>
    <row r="33" spans="1:16" ht="12.75" customHeight="1" thickBot="1">
      <c r="A33" s="24" t="str">
        <f t="shared" si="0"/>
        <v> HABZ 79 </v>
      </c>
      <c r="B33" s="16" t="str">
        <f t="shared" si="1"/>
        <v>II</v>
      </c>
      <c r="C33" s="24">
        <f t="shared" si="2"/>
        <v>39389.442000000003</v>
      </c>
      <c r="D33" s="58" t="str">
        <f t="shared" si="3"/>
        <v>vis</v>
      </c>
      <c r="E33" s="156">
        <f>VLOOKUP(C33,'Active 1'!C$21:E$962,3,FALSE)</f>
        <v>-4727.4727369019392</v>
      </c>
      <c r="F33" s="16" t="s">
        <v>74</v>
      </c>
      <c r="G33" s="58" t="str">
        <f t="shared" si="4"/>
        <v>39389.442</v>
      </c>
      <c r="H33" s="24">
        <f t="shared" si="5"/>
        <v>-24437.5</v>
      </c>
      <c r="I33" s="157" t="s">
        <v>390</v>
      </c>
      <c r="J33" s="158" t="s">
        <v>391</v>
      </c>
      <c r="K33" s="157">
        <v>-24437.5</v>
      </c>
      <c r="L33" s="157" t="s">
        <v>392</v>
      </c>
      <c r="M33" s="158" t="s">
        <v>318</v>
      </c>
      <c r="N33" s="158"/>
      <c r="O33" s="159" t="s">
        <v>380</v>
      </c>
      <c r="P33" s="159" t="s">
        <v>381</v>
      </c>
    </row>
    <row r="34" spans="1:16" ht="12.75" customHeight="1" thickBot="1">
      <c r="A34" s="24" t="str">
        <f t="shared" si="0"/>
        <v> HABZ 79 </v>
      </c>
      <c r="B34" s="16" t="str">
        <f t="shared" si="1"/>
        <v>I</v>
      </c>
      <c r="C34" s="24">
        <f t="shared" si="2"/>
        <v>39443.341</v>
      </c>
      <c r="D34" s="58" t="str">
        <f t="shared" si="3"/>
        <v>vis</v>
      </c>
      <c r="E34" s="156">
        <f>VLOOKUP(C34,'Active 1'!C$21:E$962,3,FALSE)</f>
        <v>-4611.0088702168678</v>
      </c>
      <c r="F34" s="16" t="s">
        <v>74</v>
      </c>
      <c r="G34" s="58" t="str">
        <f t="shared" si="4"/>
        <v>39443.341</v>
      </c>
      <c r="H34" s="24">
        <f t="shared" si="5"/>
        <v>-24321</v>
      </c>
      <c r="I34" s="157" t="s">
        <v>393</v>
      </c>
      <c r="J34" s="158" t="s">
        <v>394</v>
      </c>
      <c r="K34" s="157">
        <v>-24321</v>
      </c>
      <c r="L34" s="157" t="s">
        <v>359</v>
      </c>
      <c r="M34" s="158" t="s">
        <v>318</v>
      </c>
      <c r="N34" s="158"/>
      <c r="O34" s="159" t="s">
        <v>380</v>
      </c>
      <c r="P34" s="159" t="s">
        <v>381</v>
      </c>
    </row>
    <row r="35" spans="1:16" ht="12.75" customHeight="1" thickBot="1">
      <c r="A35" s="24" t="str">
        <f t="shared" si="0"/>
        <v> HABZ 79 </v>
      </c>
      <c r="B35" s="16" t="str">
        <f t="shared" si="1"/>
        <v>I</v>
      </c>
      <c r="C35" s="24">
        <f t="shared" si="2"/>
        <v>40151.432000000001</v>
      </c>
      <c r="D35" s="58" t="str">
        <f t="shared" si="3"/>
        <v>vis</v>
      </c>
      <c r="E35" s="156">
        <f>VLOOKUP(C35,'Active 1'!C$21:E$962,3,FALSE)</f>
        <v>-3080.9801901875062</v>
      </c>
      <c r="F35" s="16" t="s">
        <v>74</v>
      </c>
      <c r="G35" s="58" t="str">
        <f t="shared" si="4"/>
        <v>40151.432</v>
      </c>
      <c r="H35" s="24">
        <f t="shared" si="5"/>
        <v>-22791</v>
      </c>
      <c r="I35" s="157" t="s">
        <v>395</v>
      </c>
      <c r="J35" s="158" t="s">
        <v>396</v>
      </c>
      <c r="K35" s="157">
        <v>-22791</v>
      </c>
      <c r="L35" s="157" t="s">
        <v>397</v>
      </c>
      <c r="M35" s="158" t="s">
        <v>318</v>
      </c>
      <c r="N35" s="158"/>
      <c r="O35" s="159" t="s">
        <v>380</v>
      </c>
      <c r="P35" s="159" t="s">
        <v>381</v>
      </c>
    </row>
    <row r="36" spans="1:16" ht="12.75" customHeight="1" thickBot="1">
      <c r="A36" s="24" t="str">
        <f t="shared" si="0"/>
        <v> HABZ 79 </v>
      </c>
      <c r="B36" s="16" t="str">
        <f t="shared" si="1"/>
        <v>II</v>
      </c>
      <c r="C36" s="24">
        <f t="shared" si="2"/>
        <v>40483.478000000003</v>
      </c>
      <c r="D36" s="58" t="str">
        <f t="shared" si="3"/>
        <v>vis</v>
      </c>
      <c r="E36" s="156">
        <f>VLOOKUP(C36,'Active 1'!C$21:E$962,3,FALSE)</f>
        <v>-2363.5019238502241</v>
      </c>
      <c r="F36" s="16" t="s">
        <v>74</v>
      </c>
      <c r="G36" s="58" t="str">
        <f t="shared" si="4"/>
        <v>40483.478</v>
      </c>
      <c r="H36" s="24">
        <f t="shared" si="5"/>
        <v>-22073.5</v>
      </c>
      <c r="I36" s="157" t="s">
        <v>398</v>
      </c>
      <c r="J36" s="158" t="s">
        <v>399</v>
      </c>
      <c r="K36" s="157">
        <v>-22073.5</v>
      </c>
      <c r="L36" s="157" t="s">
        <v>400</v>
      </c>
      <c r="M36" s="158" t="s">
        <v>318</v>
      </c>
      <c r="N36" s="158"/>
      <c r="O36" s="159" t="s">
        <v>380</v>
      </c>
      <c r="P36" s="159" t="s">
        <v>381</v>
      </c>
    </row>
    <row r="37" spans="1:16" ht="12.75" customHeight="1" thickBot="1">
      <c r="A37" s="24" t="str">
        <f t="shared" si="0"/>
        <v>IBVS 937 </v>
      </c>
      <c r="B37" s="16" t="str">
        <f t="shared" si="1"/>
        <v>II</v>
      </c>
      <c r="C37" s="24">
        <f t="shared" si="2"/>
        <v>41509.493000000002</v>
      </c>
      <c r="D37" s="58" t="str">
        <f t="shared" si="3"/>
        <v>vis</v>
      </c>
      <c r="E37" s="156">
        <f>VLOOKUP(C37,'Active 1'!C$21:E$962,3,FALSE)</f>
        <v>-146.5095088353126</v>
      </c>
      <c r="F37" s="16" t="s">
        <v>74</v>
      </c>
      <c r="G37" s="58" t="str">
        <f t="shared" si="4"/>
        <v>41509.4930</v>
      </c>
      <c r="H37" s="24">
        <f t="shared" si="5"/>
        <v>-19856.5</v>
      </c>
      <c r="I37" s="157" t="s">
        <v>401</v>
      </c>
      <c r="J37" s="158" t="s">
        <v>402</v>
      </c>
      <c r="K37" s="157">
        <v>-19856.5</v>
      </c>
      <c r="L37" s="157" t="s">
        <v>403</v>
      </c>
      <c r="M37" s="158" t="s">
        <v>404</v>
      </c>
      <c r="N37" s="158" t="s">
        <v>405</v>
      </c>
      <c r="O37" s="159" t="s">
        <v>406</v>
      </c>
      <c r="P37" s="160" t="s">
        <v>407</v>
      </c>
    </row>
    <row r="38" spans="1:16" ht="12.75" customHeight="1" thickBot="1">
      <c r="A38" s="24" t="str">
        <f t="shared" si="0"/>
        <v>IBVS 937 </v>
      </c>
      <c r="B38" s="16" t="str">
        <f t="shared" si="1"/>
        <v>I</v>
      </c>
      <c r="C38" s="24">
        <f t="shared" si="2"/>
        <v>41512.504399999998</v>
      </c>
      <c r="D38" s="58" t="str">
        <f t="shared" si="3"/>
        <v>vis</v>
      </c>
      <c r="E38" s="156">
        <f>VLOOKUP(C38,'Active 1'!C$21:E$962,3,FALSE)</f>
        <v>-140.00253675540486</v>
      </c>
      <c r="F38" s="16" t="s">
        <v>74</v>
      </c>
      <c r="G38" s="58" t="str">
        <f t="shared" si="4"/>
        <v>41512.5044</v>
      </c>
      <c r="H38" s="24">
        <f t="shared" si="5"/>
        <v>-19850</v>
      </c>
      <c r="I38" s="157" t="s">
        <v>408</v>
      </c>
      <c r="J38" s="158" t="s">
        <v>409</v>
      </c>
      <c r="K38" s="157">
        <v>-19850</v>
      </c>
      <c r="L38" s="157" t="s">
        <v>410</v>
      </c>
      <c r="M38" s="158" t="s">
        <v>404</v>
      </c>
      <c r="N38" s="158" t="s">
        <v>405</v>
      </c>
      <c r="O38" s="159" t="s">
        <v>406</v>
      </c>
      <c r="P38" s="160" t="s">
        <v>407</v>
      </c>
    </row>
    <row r="39" spans="1:16" ht="12.75" customHeight="1" thickBot="1">
      <c r="A39" s="24" t="str">
        <f t="shared" si="0"/>
        <v>IBVS 937 </v>
      </c>
      <c r="B39" s="16" t="str">
        <f t="shared" si="1"/>
        <v>I</v>
      </c>
      <c r="C39" s="24">
        <f t="shared" si="2"/>
        <v>41567.5746</v>
      </c>
      <c r="D39" s="58" t="str">
        <f t="shared" si="3"/>
        <v>vis</v>
      </c>
      <c r="E39" s="156">
        <f>VLOOKUP(C39,'Active 1'!C$21:E$962,3,FALSE)</f>
        <v>-21.007964850161255</v>
      </c>
      <c r="F39" s="16" t="s">
        <v>74</v>
      </c>
      <c r="G39" s="58" t="str">
        <f t="shared" si="4"/>
        <v>41567.5746</v>
      </c>
      <c r="H39" s="24">
        <f t="shared" si="5"/>
        <v>-19731</v>
      </c>
      <c r="I39" s="157" t="s">
        <v>411</v>
      </c>
      <c r="J39" s="158" t="s">
        <v>412</v>
      </c>
      <c r="K39" s="157">
        <v>-19731</v>
      </c>
      <c r="L39" s="157" t="s">
        <v>413</v>
      </c>
      <c r="M39" s="158" t="s">
        <v>404</v>
      </c>
      <c r="N39" s="158" t="s">
        <v>405</v>
      </c>
      <c r="O39" s="159" t="s">
        <v>414</v>
      </c>
      <c r="P39" s="160" t="s">
        <v>407</v>
      </c>
    </row>
    <row r="40" spans="1:16" ht="12.75" customHeight="1" thickBot="1">
      <c r="A40" s="24" t="str">
        <f t="shared" si="0"/>
        <v>IBVS 937 </v>
      </c>
      <c r="B40" s="16" t="str">
        <f t="shared" si="1"/>
        <v>I</v>
      </c>
      <c r="C40" s="24">
        <f t="shared" si="2"/>
        <v>41568.501199999999</v>
      </c>
      <c r="D40" s="58" t="str">
        <f t="shared" si="3"/>
        <v>vis</v>
      </c>
      <c r="E40" s="156">
        <f>VLOOKUP(C40,'Active 1'!C$21:E$962,3,FALSE)</f>
        <v>-19.005786352039575</v>
      </c>
      <c r="F40" s="16" t="s">
        <v>74</v>
      </c>
      <c r="G40" s="58" t="str">
        <f t="shared" si="4"/>
        <v>41568.5012</v>
      </c>
      <c r="H40" s="24">
        <f t="shared" si="5"/>
        <v>-19729</v>
      </c>
      <c r="I40" s="157" t="s">
        <v>415</v>
      </c>
      <c r="J40" s="158" t="s">
        <v>416</v>
      </c>
      <c r="K40" s="157">
        <v>-19729</v>
      </c>
      <c r="L40" s="157" t="s">
        <v>417</v>
      </c>
      <c r="M40" s="158" t="s">
        <v>404</v>
      </c>
      <c r="N40" s="158" t="s">
        <v>405</v>
      </c>
      <c r="O40" s="159" t="s">
        <v>406</v>
      </c>
      <c r="P40" s="160" t="s">
        <v>407</v>
      </c>
    </row>
    <row r="41" spans="1:16" ht="12.75" customHeight="1" thickBot="1">
      <c r="A41" s="24" t="str">
        <f t="shared" si="0"/>
        <v>IBVS 937 </v>
      </c>
      <c r="B41" s="16" t="str">
        <f t="shared" si="1"/>
        <v>II</v>
      </c>
      <c r="C41" s="24">
        <f t="shared" si="2"/>
        <v>41577.527800000003</v>
      </c>
      <c r="D41" s="58" t="str">
        <f t="shared" si="3"/>
        <v>vis</v>
      </c>
      <c r="E41" s="156">
        <f>VLOOKUP(C41,'Active 1'!C$21:E$962,3,FALSE)</f>
        <v>0.49870796177066307</v>
      </c>
      <c r="F41" s="16" t="s">
        <v>74</v>
      </c>
      <c r="G41" s="58" t="str">
        <f t="shared" si="4"/>
        <v>41577.5278</v>
      </c>
      <c r="H41" s="24">
        <f t="shared" si="5"/>
        <v>-19709.5</v>
      </c>
      <c r="I41" s="157" t="s">
        <v>418</v>
      </c>
      <c r="J41" s="158" t="s">
        <v>419</v>
      </c>
      <c r="K41" s="157">
        <v>-19709.5</v>
      </c>
      <c r="L41" s="157" t="s">
        <v>420</v>
      </c>
      <c r="M41" s="158" t="s">
        <v>404</v>
      </c>
      <c r="N41" s="158" t="s">
        <v>405</v>
      </c>
      <c r="O41" s="159" t="s">
        <v>414</v>
      </c>
      <c r="P41" s="160" t="s">
        <v>407</v>
      </c>
    </row>
    <row r="42" spans="1:16" ht="12.75" customHeight="1" thickBot="1">
      <c r="A42" s="24" t="str">
        <f t="shared" si="0"/>
        <v> BBS 6 </v>
      </c>
      <c r="B42" s="16" t="str">
        <f t="shared" si="1"/>
        <v>I</v>
      </c>
      <c r="C42" s="24">
        <f t="shared" si="2"/>
        <v>41595.343999999997</v>
      </c>
      <c r="D42" s="58" t="str">
        <f t="shared" si="3"/>
        <v>vis</v>
      </c>
      <c r="E42" s="156">
        <f>VLOOKUP(C42,'Active 1'!C$21:E$962,3,FALSE)</f>
        <v>38.995591793269263</v>
      </c>
      <c r="F42" s="16" t="s">
        <v>74</v>
      </c>
      <c r="G42" s="58" t="str">
        <f t="shared" si="4"/>
        <v>41595.344</v>
      </c>
      <c r="H42" s="24">
        <f t="shared" si="5"/>
        <v>-19671</v>
      </c>
      <c r="I42" s="157" t="s">
        <v>421</v>
      </c>
      <c r="J42" s="158" t="s">
        <v>422</v>
      </c>
      <c r="K42" s="157">
        <v>-19671</v>
      </c>
      <c r="L42" s="157" t="s">
        <v>423</v>
      </c>
      <c r="M42" s="158" t="s">
        <v>424</v>
      </c>
      <c r="N42" s="158"/>
      <c r="O42" s="159" t="s">
        <v>425</v>
      </c>
      <c r="P42" s="159" t="s">
        <v>426</v>
      </c>
    </row>
    <row r="43" spans="1:16" ht="12.75" customHeight="1" thickBot="1">
      <c r="A43" s="24" t="str">
        <f t="shared" ref="A43:A74" si="6">P43</f>
        <v> HABZ 79 </v>
      </c>
      <c r="B43" s="16" t="str">
        <f t="shared" ref="B43:B74" si="7">IF(H43=INT(H43),"I","II")</f>
        <v>I</v>
      </c>
      <c r="C43" s="24">
        <f t="shared" ref="C43:C74" si="8">1*G43</f>
        <v>41595.349000000002</v>
      </c>
      <c r="D43" s="58" t="str">
        <f t="shared" ref="D43:D74" si="9">VLOOKUP(F43,I$1:J$5,2,FALSE)</f>
        <v>vis</v>
      </c>
      <c r="E43" s="156">
        <f>VLOOKUP(C43,'Active 1'!C$21:E$962,3,FALSE)</f>
        <v>39.006395691930976</v>
      </c>
      <c r="F43" s="16" t="s">
        <v>74</v>
      </c>
      <c r="G43" s="58" t="str">
        <f t="shared" ref="G43:G74" si="10">MID(I43,3,LEN(I43)-3)</f>
        <v>41595.349</v>
      </c>
      <c r="H43" s="24">
        <f t="shared" ref="H43:H74" si="11">1*K43</f>
        <v>-19671</v>
      </c>
      <c r="I43" s="157" t="s">
        <v>427</v>
      </c>
      <c r="J43" s="158" t="s">
        <v>428</v>
      </c>
      <c r="K43" s="157">
        <v>-19671</v>
      </c>
      <c r="L43" s="157" t="s">
        <v>429</v>
      </c>
      <c r="M43" s="158" t="s">
        <v>318</v>
      </c>
      <c r="N43" s="158"/>
      <c r="O43" s="159" t="s">
        <v>380</v>
      </c>
      <c r="P43" s="159" t="s">
        <v>381</v>
      </c>
    </row>
    <row r="44" spans="1:16" ht="12.75" customHeight="1" thickBot="1">
      <c r="A44" s="24" t="str">
        <f t="shared" si="6"/>
        <v> HABZ 79 </v>
      </c>
      <c r="B44" s="16" t="str">
        <f t="shared" si="7"/>
        <v>I</v>
      </c>
      <c r="C44" s="24">
        <f t="shared" si="8"/>
        <v>41596.277999999998</v>
      </c>
      <c r="D44" s="58" t="str">
        <f t="shared" si="9"/>
        <v>vis</v>
      </c>
      <c r="E44" s="156">
        <f>VLOOKUP(C44,'Active 1'!C$21:E$962,3,FALSE)</f>
        <v>41.013760061400212</v>
      </c>
      <c r="F44" s="16" t="s">
        <v>74</v>
      </c>
      <c r="G44" s="58" t="str">
        <f t="shared" si="10"/>
        <v>41596.278</v>
      </c>
      <c r="H44" s="24">
        <f t="shared" si="11"/>
        <v>-19669</v>
      </c>
      <c r="I44" s="157" t="s">
        <v>430</v>
      </c>
      <c r="J44" s="158" t="s">
        <v>431</v>
      </c>
      <c r="K44" s="157">
        <v>-19669</v>
      </c>
      <c r="L44" s="157" t="s">
        <v>432</v>
      </c>
      <c r="M44" s="158" t="s">
        <v>318</v>
      </c>
      <c r="N44" s="158"/>
      <c r="O44" s="159" t="s">
        <v>380</v>
      </c>
      <c r="P44" s="159" t="s">
        <v>381</v>
      </c>
    </row>
    <row r="45" spans="1:16" ht="12.75" customHeight="1" thickBot="1">
      <c r="A45" s="24" t="str">
        <f t="shared" si="6"/>
        <v> HABZ 79 </v>
      </c>
      <c r="B45" s="16" t="str">
        <f t="shared" si="7"/>
        <v>II</v>
      </c>
      <c r="C45" s="24">
        <f t="shared" si="8"/>
        <v>41598.366000000002</v>
      </c>
      <c r="D45" s="58" t="str">
        <f t="shared" si="9"/>
        <v>vis</v>
      </c>
      <c r="E45" s="156">
        <f>VLOOKUP(C45,'Active 1'!C$21:E$962,3,FALSE)</f>
        <v>45.525468138337317</v>
      </c>
      <c r="F45" s="16" t="s">
        <v>74</v>
      </c>
      <c r="G45" s="58" t="str">
        <f t="shared" si="10"/>
        <v>41598.366</v>
      </c>
      <c r="H45" s="24">
        <f t="shared" si="11"/>
        <v>-19664.5</v>
      </c>
      <c r="I45" s="157" t="s">
        <v>433</v>
      </c>
      <c r="J45" s="158" t="s">
        <v>434</v>
      </c>
      <c r="K45" s="157">
        <v>-19664.5</v>
      </c>
      <c r="L45" s="157" t="s">
        <v>435</v>
      </c>
      <c r="M45" s="158" t="s">
        <v>318</v>
      </c>
      <c r="N45" s="158"/>
      <c r="O45" s="159" t="s">
        <v>380</v>
      </c>
      <c r="P45" s="159" t="s">
        <v>381</v>
      </c>
    </row>
    <row r="46" spans="1:16" ht="12.75" customHeight="1" thickBot="1">
      <c r="A46" s="24" t="str">
        <f t="shared" si="6"/>
        <v> HABZ 79 </v>
      </c>
      <c r="B46" s="16" t="str">
        <f t="shared" si="7"/>
        <v>I</v>
      </c>
      <c r="C46" s="24">
        <f t="shared" si="8"/>
        <v>41599.506000000001</v>
      </c>
      <c r="D46" s="58" t="str">
        <f t="shared" si="9"/>
        <v>vis</v>
      </c>
      <c r="E46" s="156">
        <f>VLOOKUP(C46,'Active 1'!C$21:E$962,3,FALSE)</f>
        <v>47.98875703091268</v>
      </c>
      <c r="F46" s="16" t="s">
        <v>74</v>
      </c>
      <c r="G46" s="58" t="str">
        <f t="shared" si="10"/>
        <v>41599.506</v>
      </c>
      <c r="H46" s="24">
        <f t="shared" si="11"/>
        <v>-19662</v>
      </c>
      <c r="I46" s="157" t="s">
        <v>436</v>
      </c>
      <c r="J46" s="158" t="s">
        <v>437</v>
      </c>
      <c r="K46" s="157">
        <v>-19662</v>
      </c>
      <c r="L46" s="157" t="s">
        <v>438</v>
      </c>
      <c r="M46" s="158" t="s">
        <v>318</v>
      </c>
      <c r="N46" s="158"/>
      <c r="O46" s="159" t="s">
        <v>380</v>
      </c>
      <c r="P46" s="159" t="s">
        <v>381</v>
      </c>
    </row>
    <row r="47" spans="1:16" ht="12.75" customHeight="1" thickBot="1">
      <c r="A47" s="24" t="str">
        <f t="shared" si="6"/>
        <v> BBS 7 </v>
      </c>
      <c r="B47" s="16" t="str">
        <f t="shared" si="7"/>
        <v>I</v>
      </c>
      <c r="C47" s="24">
        <f t="shared" si="8"/>
        <v>41657.358</v>
      </c>
      <c r="D47" s="58" t="str">
        <f t="shared" si="9"/>
        <v>vis</v>
      </c>
      <c r="E47" s="156">
        <f>VLOOKUP(C47,'Active 1'!C$21:E$962,3,FALSE)</f>
        <v>172.99418598998287</v>
      </c>
      <c r="F47" s="16" t="s">
        <v>74</v>
      </c>
      <c r="G47" s="58" t="str">
        <f t="shared" si="10"/>
        <v>41657.358</v>
      </c>
      <c r="H47" s="24">
        <f t="shared" si="11"/>
        <v>-19537</v>
      </c>
      <c r="I47" s="157" t="s">
        <v>439</v>
      </c>
      <c r="J47" s="158" t="s">
        <v>440</v>
      </c>
      <c r="K47" s="157">
        <v>-19537</v>
      </c>
      <c r="L47" s="157" t="s">
        <v>441</v>
      </c>
      <c r="M47" s="158" t="s">
        <v>424</v>
      </c>
      <c r="N47" s="158"/>
      <c r="O47" s="159" t="s">
        <v>425</v>
      </c>
      <c r="P47" s="159" t="s">
        <v>442</v>
      </c>
    </row>
    <row r="48" spans="1:16" ht="12.75" customHeight="1" thickBot="1">
      <c r="A48" s="24" t="str">
        <f t="shared" si="6"/>
        <v> BBS 7 </v>
      </c>
      <c r="B48" s="16" t="str">
        <f t="shared" si="7"/>
        <v>I</v>
      </c>
      <c r="C48" s="24">
        <f t="shared" si="8"/>
        <v>41664.281999999999</v>
      </c>
      <c r="D48" s="58" t="str">
        <f t="shared" si="9"/>
        <v>vis</v>
      </c>
      <c r="E48" s="156">
        <f>VLOOKUP(C48,'Active 1'!C$21:E$962,3,FALSE)</f>
        <v>187.95542484278835</v>
      </c>
      <c r="F48" s="16" t="s">
        <v>74</v>
      </c>
      <c r="G48" s="58" t="str">
        <f t="shared" si="10"/>
        <v>41664.282</v>
      </c>
      <c r="H48" s="24">
        <f t="shared" si="11"/>
        <v>-19522</v>
      </c>
      <c r="I48" s="157" t="s">
        <v>443</v>
      </c>
      <c r="J48" s="158" t="s">
        <v>444</v>
      </c>
      <c r="K48" s="157">
        <v>-19522</v>
      </c>
      <c r="L48" s="157" t="s">
        <v>445</v>
      </c>
      <c r="M48" s="158" t="s">
        <v>424</v>
      </c>
      <c r="N48" s="158"/>
      <c r="O48" s="159" t="s">
        <v>425</v>
      </c>
      <c r="P48" s="159" t="s">
        <v>442</v>
      </c>
    </row>
    <row r="49" spans="1:16" ht="12.75" customHeight="1" thickBot="1">
      <c r="A49" s="24" t="str">
        <f t="shared" si="6"/>
        <v> BBS 11 </v>
      </c>
      <c r="B49" s="16" t="str">
        <f t="shared" si="7"/>
        <v>I</v>
      </c>
      <c r="C49" s="24">
        <f t="shared" si="8"/>
        <v>41930.400999999998</v>
      </c>
      <c r="D49" s="58" t="str">
        <f t="shared" si="9"/>
        <v>vis</v>
      </c>
      <c r="E49" s="156">
        <f>VLOOKUP(C49,'Active 1'!C$21:E$962,3,FALSE)</f>
        <v>762.97996589857291</v>
      </c>
      <c r="F49" s="16" t="s">
        <v>74</v>
      </c>
      <c r="G49" s="58" t="str">
        <f t="shared" si="10"/>
        <v>41930.401</v>
      </c>
      <c r="H49" s="24">
        <f t="shared" si="11"/>
        <v>-18947</v>
      </c>
      <c r="I49" s="157" t="s">
        <v>446</v>
      </c>
      <c r="J49" s="158" t="s">
        <v>447</v>
      </c>
      <c r="K49" s="157">
        <v>-18947</v>
      </c>
      <c r="L49" s="157" t="s">
        <v>438</v>
      </c>
      <c r="M49" s="158" t="s">
        <v>424</v>
      </c>
      <c r="N49" s="158"/>
      <c r="O49" s="159" t="s">
        <v>425</v>
      </c>
      <c r="P49" s="159" t="s">
        <v>448</v>
      </c>
    </row>
    <row r="50" spans="1:16" ht="12.75" customHeight="1" thickBot="1">
      <c r="A50" s="24" t="str">
        <f t="shared" si="6"/>
        <v> HABZ 79 </v>
      </c>
      <c r="B50" s="16" t="str">
        <f t="shared" si="7"/>
        <v>II</v>
      </c>
      <c r="C50" s="24">
        <f t="shared" si="8"/>
        <v>41959.341999999997</v>
      </c>
      <c r="D50" s="58" t="str">
        <f t="shared" si="9"/>
        <v>vis</v>
      </c>
      <c r="E50" s="156">
        <f>VLOOKUP(C50,'Active 1'!C$21:E$962,3,FALSE)</f>
        <v>825.51509207406173</v>
      </c>
      <c r="F50" s="16" t="s">
        <v>74</v>
      </c>
      <c r="G50" s="58" t="str">
        <f t="shared" si="10"/>
        <v>41959.342</v>
      </c>
      <c r="H50" s="24">
        <f t="shared" si="11"/>
        <v>-18884.5</v>
      </c>
      <c r="I50" s="157" t="s">
        <v>449</v>
      </c>
      <c r="J50" s="158" t="s">
        <v>450</v>
      </c>
      <c r="K50" s="157">
        <v>-18884.5</v>
      </c>
      <c r="L50" s="157" t="s">
        <v>451</v>
      </c>
      <c r="M50" s="158" t="s">
        <v>318</v>
      </c>
      <c r="N50" s="158"/>
      <c r="O50" s="159" t="s">
        <v>380</v>
      </c>
      <c r="P50" s="159" t="s">
        <v>381</v>
      </c>
    </row>
    <row r="51" spans="1:16" ht="12.75" customHeight="1" thickBot="1">
      <c r="A51" s="24" t="str">
        <f t="shared" si="6"/>
        <v> HABZ 79 </v>
      </c>
      <c r="B51" s="16" t="str">
        <f t="shared" si="7"/>
        <v>I</v>
      </c>
      <c r="C51" s="24">
        <f t="shared" si="8"/>
        <v>41980.398000000001</v>
      </c>
      <c r="D51" s="58" t="str">
        <f t="shared" si="9"/>
        <v>vis</v>
      </c>
      <c r="E51" s="156">
        <f>VLOOKUP(C51,'Active 1'!C$21:E$962,3,FALSE)</f>
        <v>871.01247007590689</v>
      </c>
      <c r="F51" s="16" t="s">
        <v>74</v>
      </c>
      <c r="G51" s="58" t="str">
        <f t="shared" si="10"/>
        <v>41980.398</v>
      </c>
      <c r="H51" s="24">
        <f t="shared" si="11"/>
        <v>-18839</v>
      </c>
      <c r="I51" s="157" t="s">
        <v>452</v>
      </c>
      <c r="J51" s="158" t="s">
        <v>453</v>
      </c>
      <c r="K51" s="157">
        <v>-18839</v>
      </c>
      <c r="L51" s="157" t="s">
        <v>454</v>
      </c>
      <c r="M51" s="158" t="s">
        <v>318</v>
      </c>
      <c r="N51" s="158"/>
      <c r="O51" s="159" t="s">
        <v>380</v>
      </c>
      <c r="P51" s="159" t="s">
        <v>381</v>
      </c>
    </row>
    <row r="52" spans="1:16" ht="12.75" customHeight="1" thickBot="1">
      <c r="A52" s="24" t="str">
        <f t="shared" si="6"/>
        <v> BBS 12 </v>
      </c>
      <c r="B52" s="16" t="str">
        <f t="shared" si="7"/>
        <v>I</v>
      </c>
      <c r="C52" s="24">
        <f t="shared" si="8"/>
        <v>41981.300999999999</v>
      </c>
      <c r="D52" s="58" t="str">
        <f t="shared" si="9"/>
        <v>vis</v>
      </c>
      <c r="E52" s="156">
        <f>VLOOKUP(C52,'Active 1'!C$21:E$962,3,FALSE)</f>
        <v>872.96365417239178</v>
      </c>
      <c r="F52" s="16" t="s">
        <v>74</v>
      </c>
      <c r="G52" s="58" t="str">
        <f t="shared" si="10"/>
        <v>41981.301</v>
      </c>
      <c r="H52" s="24">
        <f t="shared" si="11"/>
        <v>-18837</v>
      </c>
      <c r="I52" s="157" t="s">
        <v>455</v>
      </c>
      <c r="J52" s="158" t="s">
        <v>456</v>
      </c>
      <c r="K52" s="157">
        <v>-18837</v>
      </c>
      <c r="L52" s="157" t="s">
        <v>400</v>
      </c>
      <c r="M52" s="158" t="s">
        <v>424</v>
      </c>
      <c r="N52" s="158"/>
      <c r="O52" s="159" t="s">
        <v>425</v>
      </c>
      <c r="P52" s="159" t="s">
        <v>457</v>
      </c>
    </row>
    <row r="53" spans="1:16" ht="12.75" customHeight="1" thickBot="1">
      <c r="A53" s="24" t="str">
        <f t="shared" si="6"/>
        <v> HABZ 79 </v>
      </c>
      <c r="B53" s="16" t="str">
        <f t="shared" si="7"/>
        <v>I</v>
      </c>
      <c r="C53" s="24">
        <f t="shared" si="8"/>
        <v>42036.385000000002</v>
      </c>
      <c r="D53" s="58" t="str">
        <f t="shared" si="9"/>
        <v>vis</v>
      </c>
      <c r="E53" s="156">
        <f>VLOOKUP(C53,'Active 1'!C$21:E$962,3,FALSE)</f>
        <v>991.98804483791537</v>
      </c>
      <c r="F53" s="16" t="s">
        <v>74</v>
      </c>
      <c r="G53" s="58" t="str">
        <f t="shared" si="10"/>
        <v>42036.385</v>
      </c>
      <c r="H53" s="24">
        <f t="shared" si="11"/>
        <v>-18718</v>
      </c>
      <c r="I53" s="157" t="s">
        <v>458</v>
      </c>
      <c r="J53" s="158" t="s">
        <v>459</v>
      </c>
      <c r="K53" s="157">
        <v>-18718</v>
      </c>
      <c r="L53" s="157" t="s">
        <v>460</v>
      </c>
      <c r="M53" s="158" t="s">
        <v>318</v>
      </c>
      <c r="N53" s="158"/>
      <c r="O53" s="159" t="s">
        <v>380</v>
      </c>
      <c r="P53" s="159" t="s">
        <v>381</v>
      </c>
    </row>
    <row r="54" spans="1:16" ht="12.75" customHeight="1" thickBot="1">
      <c r="A54" s="24" t="str">
        <f t="shared" si="6"/>
        <v> BBS 18 </v>
      </c>
      <c r="B54" s="16" t="str">
        <f t="shared" si="7"/>
        <v>II</v>
      </c>
      <c r="C54" s="24">
        <f t="shared" si="8"/>
        <v>42369.351999999999</v>
      </c>
      <c r="D54" s="58" t="str">
        <f t="shared" si="9"/>
        <v>vis</v>
      </c>
      <c r="E54" s="156">
        <f>VLOOKUP(C54,'Active 1'!C$21:E$962,3,FALSE)</f>
        <v>1711.4563893068205</v>
      </c>
      <c r="F54" s="16" t="s">
        <v>74</v>
      </c>
      <c r="G54" s="58" t="str">
        <f t="shared" si="10"/>
        <v>42369.352</v>
      </c>
      <c r="H54" s="24">
        <f t="shared" si="11"/>
        <v>-17998.5</v>
      </c>
      <c r="I54" s="157" t="s">
        <v>461</v>
      </c>
      <c r="J54" s="158" t="s">
        <v>462</v>
      </c>
      <c r="K54" s="157">
        <v>-17998.5</v>
      </c>
      <c r="L54" s="157" t="s">
        <v>392</v>
      </c>
      <c r="M54" s="158" t="s">
        <v>424</v>
      </c>
      <c r="N54" s="158"/>
      <c r="O54" s="159" t="s">
        <v>425</v>
      </c>
      <c r="P54" s="159" t="s">
        <v>463</v>
      </c>
    </row>
    <row r="55" spans="1:16" ht="12.75" customHeight="1" thickBot="1">
      <c r="A55" s="24" t="str">
        <f t="shared" si="6"/>
        <v> BBS 20 </v>
      </c>
      <c r="B55" s="16" t="str">
        <f t="shared" si="7"/>
        <v>I</v>
      </c>
      <c r="C55" s="24">
        <f t="shared" si="8"/>
        <v>42417.267</v>
      </c>
      <c r="D55" s="58" t="str">
        <f t="shared" si="9"/>
        <v>vis</v>
      </c>
      <c r="E55" s="156">
        <f>VLOOKUP(C55,'Active 1'!C$21:E$962,3,FALSE)</f>
        <v>1814.990150085602</v>
      </c>
      <c r="F55" s="16" t="s">
        <v>74</v>
      </c>
      <c r="G55" s="58" t="str">
        <f t="shared" si="10"/>
        <v>42417.267</v>
      </c>
      <c r="H55" s="24">
        <f t="shared" si="11"/>
        <v>-17895</v>
      </c>
      <c r="I55" s="157" t="s">
        <v>464</v>
      </c>
      <c r="J55" s="158" t="s">
        <v>465</v>
      </c>
      <c r="K55" s="157">
        <v>-17895</v>
      </c>
      <c r="L55" s="157" t="s">
        <v>466</v>
      </c>
      <c r="M55" s="158" t="s">
        <v>424</v>
      </c>
      <c r="N55" s="158"/>
      <c r="O55" s="159" t="s">
        <v>425</v>
      </c>
      <c r="P55" s="159" t="s">
        <v>467</v>
      </c>
    </row>
    <row r="56" spans="1:16" ht="12.75" customHeight="1" thickBot="1">
      <c r="A56" s="24" t="str">
        <f t="shared" si="6"/>
        <v> HABZ 79 </v>
      </c>
      <c r="B56" s="16" t="str">
        <f t="shared" si="7"/>
        <v>II</v>
      </c>
      <c r="C56" s="24">
        <f t="shared" si="8"/>
        <v>42427.232000000004</v>
      </c>
      <c r="D56" s="58" t="str">
        <f t="shared" si="9"/>
        <v>vis</v>
      </c>
      <c r="E56" s="156">
        <f>VLOOKUP(C56,'Active 1'!C$21:E$962,3,FALSE)</f>
        <v>1836.5223200983521</v>
      </c>
      <c r="F56" s="16" t="s">
        <v>74</v>
      </c>
      <c r="G56" s="58" t="str">
        <f t="shared" si="10"/>
        <v>42427.232</v>
      </c>
      <c r="H56" s="24">
        <f t="shared" si="11"/>
        <v>-17873.5</v>
      </c>
      <c r="I56" s="157" t="s">
        <v>468</v>
      </c>
      <c r="J56" s="158" t="s">
        <v>469</v>
      </c>
      <c r="K56" s="157">
        <v>-17873.5</v>
      </c>
      <c r="L56" s="157" t="s">
        <v>470</v>
      </c>
      <c r="M56" s="158" t="s">
        <v>322</v>
      </c>
      <c r="N56" s="158"/>
      <c r="O56" s="159" t="s">
        <v>380</v>
      </c>
      <c r="P56" s="159" t="s">
        <v>381</v>
      </c>
    </row>
    <row r="57" spans="1:16" ht="12.75" customHeight="1" thickBot="1">
      <c r="A57" s="24" t="str">
        <f t="shared" si="6"/>
        <v> BBS 24 </v>
      </c>
      <c r="B57" s="16" t="str">
        <f t="shared" si="7"/>
        <v>I</v>
      </c>
      <c r="C57" s="24">
        <f t="shared" si="8"/>
        <v>42740.286</v>
      </c>
      <c r="D57" s="58" t="str">
        <f t="shared" si="9"/>
        <v>vis</v>
      </c>
      <c r="E57" s="156">
        <f>VLOOKUP(C57,'Active 1'!C$21:E$962,3,FALSE)</f>
        <v>2512.9630577971875</v>
      </c>
      <c r="F57" s="16" t="s">
        <v>74</v>
      </c>
      <c r="G57" s="58" t="str">
        <f t="shared" si="10"/>
        <v>42740.286</v>
      </c>
      <c r="H57" s="24">
        <f t="shared" si="11"/>
        <v>-17197</v>
      </c>
      <c r="I57" s="157" t="s">
        <v>471</v>
      </c>
      <c r="J57" s="158" t="s">
        <v>472</v>
      </c>
      <c r="K57" s="157">
        <v>-17197</v>
      </c>
      <c r="L57" s="157" t="s">
        <v>473</v>
      </c>
      <c r="M57" s="158" t="s">
        <v>424</v>
      </c>
      <c r="N57" s="158"/>
      <c r="O57" s="159" t="s">
        <v>425</v>
      </c>
      <c r="P57" s="159" t="s">
        <v>474</v>
      </c>
    </row>
    <row r="58" spans="1:16" ht="12.75" customHeight="1" thickBot="1">
      <c r="A58" s="24" t="str">
        <f t="shared" si="6"/>
        <v> HABZ 79 </v>
      </c>
      <c r="B58" s="16" t="str">
        <f t="shared" si="7"/>
        <v>I</v>
      </c>
      <c r="C58" s="24">
        <f t="shared" si="8"/>
        <v>42740.311000000002</v>
      </c>
      <c r="D58" s="58" t="str">
        <f t="shared" si="9"/>
        <v>vis</v>
      </c>
      <c r="E58" s="156">
        <f>VLOOKUP(C58,'Active 1'!C$21:E$962,3,FALSE)</f>
        <v>2513.0170772904489</v>
      </c>
      <c r="F58" s="16" t="s">
        <v>74</v>
      </c>
      <c r="G58" s="58" t="str">
        <f t="shared" si="10"/>
        <v>42740.311</v>
      </c>
      <c r="H58" s="24">
        <f t="shared" si="11"/>
        <v>-17197</v>
      </c>
      <c r="I58" s="157" t="s">
        <v>475</v>
      </c>
      <c r="J58" s="158" t="s">
        <v>476</v>
      </c>
      <c r="K58" s="157">
        <v>-17197</v>
      </c>
      <c r="L58" s="157" t="s">
        <v>477</v>
      </c>
      <c r="M58" s="158" t="s">
        <v>322</v>
      </c>
      <c r="N58" s="158"/>
      <c r="O58" s="159" t="s">
        <v>380</v>
      </c>
      <c r="P58" s="159" t="s">
        <v>381</v>
      </c>
    </row>
    <row r="59" spans="1:16" ht="12.75" customHeight="1" thickBot="1">
      <c r="A59" s="24" t="str">
        <f t="shared" si="6"/>
        <v> BBS 29 </v>
      </c>
      <c r="B59" s="16" t="str">
        <f t="shared" si="7"/>
        <v>I</v>
      </c>
      <c r="C59" s="24">
        <f t="shared" si="8"/>
        <v>42993.45</v>
      </c>
      <c r="D59" s="58" t="str">
        <f t="shared" si="9"/>
        <v>vis</v>
      </c>
      <c r="E59" s="156">
        <f>VLOOKUP(C59,'Active 1'!C$21:E$962,3,FALSE)</f>
        <v>3059.9946974465383</v>
      </c>
      <c r="F59" s="16" t="s">
        <v>74</v>
      </c>
      <c r="G59" s="58" t="str">
        <f t="shared" si="10"/>
        <v>42993.450</v>
      </c>
      <c r="H59" s="24">
        <f t="shared" si="11"/>
        <v>-16650</v>
      </c>
      <c r="I59" s="157" t="s">
        <v>478</v>
      </c>
      <c r="J59" s="158" t="s">
        <v>479</v>
      </c>
      <c r="K59" s="157">
        <v>-16650</v>
      </c>
      <c r="L59" s="157" t="s">
        <v>480</v>
      </c>
      <c r="M59" s="158" t="s">
        <v>424</v>
      </c>
      <c r="N59" s="158"/>
      <c r="O59" s="159" t="s">
        <v>425</v>
      </c>
      <c r="P59" s="159" t="s">
        <v>481</v>
      </c>
    </row>
    <row r="60" spans="1:16" ht="12.75" customHeight="1" thickBot="1">
      <c r="A60" s="24" t="str">
        <f t="shared" si="6"/>
        <v> BBS 30 </v>
      </c>
      <c r="B60" s="16" t="str">
        <f t="shared" si="7"/>
        <v>I</v>
      </c>
      <c r="C60" s="24">
        <f t="shared" si="8"/>
        <v>43065.326000000001</v>
      </c>
      <c r="D60" s="58" t="str">
        <f t="shared" si="9"/>
        <v>vis</v>
      </c>
      <c r="E60" s="156">
        <f>VLOOKUP(C60,'Active 1'!C$21:E$962,3,FALSE)</f>
        <v>3215.3029013437722</v>
      </c>
      <c r="F60" s="16" t="s">
        <v>74</v>
      </c>
      <c r="G60" s="58" t="str">
        <f t="shared" si="10"/>
        <v>43065.326</v>
      </c>
      <c r="H60" s="24">
        <f t="shared" si="11"/>
        <v>-16495</v>
      </c>
      <c r="I60" s="157" t="s">
        <v>482</v>
      </c>
      <c r="J60" s="158" t="s">
        <v>483</v>
      </c>
      <c r="K60" s="157">
        <v>-16495</v>
      </c>
      <c r="L60" s="157" t="s">
        <v>484</v>
      </c>
      <c r="M60" s="158" t="s">
        <v>424</v>
      </c>
      <c r="N60" s="158"/>
      <c r="O60" s="159" t="s">
        <v>485</v>
      </c>
      <c r="P60" s="159" t="s">
        <v>486</v>
      </c>
    </row>
    <row r="61" spans="1:16" ht="12.75" customHeight="1" thickBot="1">
      <c r="A61" s="24" t="str">
        <f t="shared" si="6"/>
        <v> BBS 32 </v>
      </c>
      <c r="B61" s="16" t="str">
        <f t="shared" si="7"/>
        <v>I</v>
      </c>
      <c r="C61" s="24">
        <f t="shared" si="8"/>
        <v>43069.357000000004</v>
      </c>
      <c r="D61" s="58" t="str">
        <f t="shared" si="9"/>
        <v>vis</v>
      </c>
      <c r="E61" s="156">
        <f>VLOOKUP(C61,'Active 1'!C$21:E$962,3,FALSE)</f>
        <v>3224.0130044367397</v>
      </c>
      <c r="F61" s="16" t="s">
        <v>74</v>
      </c>
      <c r="G61" s="58" t="str">
        <f t="shared" si="10"/>
        <v>43069.357</v>
      </c>
      <c r="H61" s="24">
        <f t="shared" si="11"/>
        <v>-16486</v>
      </c>
      <c r="I61" s="157" t="s">
        <v>487</v>
      </c>
      <c r="J61" s="158" t="s">
        <v>488</v>
      </c>
      <c r="K61" s="157">
        <v>-16486</v>
      </c>
      <c r="L61" s="157" t="s">
        <v>489</v>
      </c>
      <c r="M61" s="158" t="s">
        <v>424</v>
      </c>
      <c r="N61" s="158"/>
      <c r="O61" s="159" t="s">
        <v>485</v>
      </c>
      <c r="P61" s="159" t="s">
        <v>490</v>
      </c>
    </row>
    <row r="62" spans="1:16" ht="12.75" customHeight="1" thickBot="1">
      <c r="A62" s="24" t="str">
        <f t="shared" si="6"/>
        <v> GEOS 3 </v>
      </c>
      <c r="B62" s="16" t="str">
        <f t="shared" si="7"/>
        <v>I</v>
      </c>
      <c r="C62" s="24">
        <f t="shared" si="8"/>
        <v>43094.347999999998</v>
      </c>
      <c r="D62" s="58" t="str">
        <f t="shared" si="9"/>
        <v>vis</v>
      </c>
      <c r="E62" s="156">
        <f>VLOOKUP(C62,'Active 1'!C$21:E$962,3,FALSE)</f>
        <v>3278.0130506774144</v>
      </c>
      <c r="F62" s="16" t="s">
        <v>74</v>
      </c>
      <c r="G62" s="58" t="str">
        <f t="shared" si="10"/>
        <v>43094.348</v>
      </c>
      <c r="H62" s="24">
        <f t="shared" si="11"/>
        <v>-16432</v>
      </c>
      <c r="I62" s="157" t="s">
        <v>491</v>
      </c>
      <c r="J62" s="158" t="s">
        <v>492</v>
      </c>
      <c r="K62" s="157">
        <v>-16432</v>
      </c>
      <c r="L62" s="157" t="s">
        <v>493</v>
      </c>
      <c r="M62" s="158" t="s">
        <v>424</v>
      </c>
      <c r="N62" s="158"/>
      <c r="O62" s="159" t="s">
        <v>485</v>
      </c>
      <c r="P62" s="159" t="s">
        <v>494</v>
      </c>
    </row>
    <row r="63" spans="1:16" ht="12.75" customHeight="1" thickBot="1">
      <c r="A63" s="24" t="str">
        <f t="shared" si="6"/>
        <v>BAVM 29 </v>
      </c>
      <c r="B63" s="16" t="str">
        <f t="shared" si="7"/>
        <v>I</v>
      </c>
      <c r="C63" s="24">
        <f t="shared" si="8"/>
        <v>43138.300999999999</v>
      </c>
      <c r="D63" s="58" t="str">
        <f t="shared" si="9"/>
        <v>vis</v>
      </c>
      <c r="E63" s="156">
        <f>VLOOKUP(C63,'Active 1'!C$21:E$962,3,FALSE)</f>
        <v>3372.9858021646278</v>
      </c>
      <c r="F63" s="16" t="s">
        <v>74</v>
      </c>
      <c r="G63" s="58" t="str">
        <f t="shared" si="10"/>
        <v>43138.301</v>
      </c>
      <c r="H63" s="24">
        <f t="shared" si="11"/>
        <v>-16337</v>
      </c>
      <c r="I63" s="157" t="s">
        <v>495</v>
      </c>
      <c r="J63" s="158" t="s">
        <v>496</v>
      </c>
      <c r="K63" s="157">
        <v>-16337</v>
      </c>
      <c r="L63" s="157" t="s">
        <v>451</v>
      </c>
      <c r="M63" s="158" t="s">
        <v>424</v>
      </c>
      <c r="N63" s="158"/>
      <c r="O63" s="159" t="s">
        <v>497</v>
      </c>
      <c r="P63" s="160" t="s">
        <v>498</v>
      </c>
    </row>
    <row r="64" spans="1:16" ht="12.75" customHeight="1" thickBot="1">
      <c r="A64" s="24" t="str">
        <f t="shared" si="6"/>
        <v>BAVM 29 </v>
      </c>
      <c r="B64" s="16" t="str">
        <f t="shared" si="7"/>
        <v>I</v>
      </c>
      <c r="C64" s="24">
        <f t="shared" si="8"/>
        <v>43175.324000000001</v>
      </c>
      <c r="D64" s="58" t="str">
        <f t="shared" si="9"/>
        <v>vis</v>
      </c>
      <c r="E64" s="156">
        <f>VLOOKUP(C64,'Active 1'!C$21:E$962,3,FALSE)</f>
        <v>3452.9843501206515</v>
      </c>
      <c r="F64" s="16" t="s">
        <v>74</v>
      </c>
      <c r="G64" s="58" t="str">
        <f t="shared" si="10"/>
        <v>43175.324</v>
      </c>
      <c r="H64" s="24">
        <f t="shared" si="11"/>
        <v>-16257</v>
      </c>
      <c r="I64" s="157" t="s">
        <v>499</v>
      </c>
      <c r="J64" s="158" t="s">
        <v>500</v>
      </c>
      <c r="K64" s="157">
        <v>-16257</v>
      </c>
      <c r="L64" s="157" t="s">
        <v>454</v>
      </c>
      <c r="M64" s="158" t="s">
        <v>424</v>
      </c>
      <c r="N64" s="158"/>
      <c r="O64" s="159" t="s">
        <v>497</v>
      </c>
      <c r="P64" s="160" t="s">
        <v>498</v>
      </c>
    </row>
    <row r="65" spans="1:16" ht="12.75" customHeight="1" thickBot="1">
      <c r="A65" s="24" t="str">
        <f t="shared" si="6"/>
        <v>BAVM 31 </v>
      </c>
      <c r="B65" s="16" t="str">
        <f t="shared" si="7"/>
        <v>I</v>
      </c>
      <c r="C65" s="24">
        <f t="shared" si="8"/>
        <v>43428.476000000002</v>
      </c>
      <c r="D65" s="58" t="str">
        <f t="shared" si="9"/>
        <v>vis</v>
      </c>
      <c r="E65" s="156">
        <f>VLOOKUP(C65,'Active 1'!C$21:E$962,3,FALSE)</f>
        <v>3999.9900604132486</v>
      </c>
      <c r="F65" s="16" t="s">
        <v>74</v>
      </c>
      <c r="G65" s="58" t="str">
        <f t="shared" si="10"/>
        <v>43428.476</v>
      </c>
      <c r="H65" s="24">
        <f t="shared" si="11"/>
        <v>-15710</v>
      </c>
      <c r="I65" s="157" t="s">
        <v>501</v>
      </c>
      <c r="J65" s="158" t="s">
        <v>502</v>
      </c>
      <c r="K65" s="157">
        <v>-15710</v>
      </c>
      <c r="L65" s="157" t="s">
        <v>503</v>
      </c>
      <c r="M65" s="158" t="s">
        <v>424</v>
      </c>
      <c r="N65" s="158"/>
      <c r="O65" s="159" t="s">
        <v>497</v>
      </c>
      <c r="P65" s="160" t="s">
        <v>504</v>
      </c>
    </row>
    <row r="66" spans="1:16" ht="12.75" customHeight="1" thickBot="1">
      <c r="A66" s="24" t="str">
        <f t="shared" si="6"/>
        <v> BBS 35 </v>
      </c>
      <c r="B66" s="16" t="str">
        <f t="shared" si="7"/>
        <v>I</v>
      </c>
      <c r="C66" s="24">
        <f t="shared" si="8"/>
        <v>43431.277000000002</v>
      </c>
      <c r="D66" s="58" t="str">
        <f t="shared" si="9"/>
        <v>vis</v>
      </c>
      <c r="E66" s="156">
        <f>VLOOKUP(C66,'Active 1'!C$21:E$962,3,FALSE)</f>
        <v>4006.0424044379029</v>
      </c>
      <c r="F66" s="16" t="s">
        <v>74</v>
      </c>
      <c r="G66" s="58" t="str">
        <f t="shared" si="10"/>
        <v>43431.277</v>
      </c>
      <c r="H66" s="24">
        <f t="shared" si="11"/>
        <v>-15704</v>
      </c>
      <c r="I66" s="157" t="s">
        <v>505</v>
      </c>
      <c r="J66" s="158" t="s">
        <v>506</v>
      </c>
      <c r="K66" s="157">
        <v>-15704</v>
      </c>
      <c r="L66" s="157" t="s">
        <v>507</v>
      </c>
      <c r="M66" s="158" t="s">
        <v>424</v>
      </c>
      <c r="N66" s="158"/>
      <c r="O66" s="159" t="s">
        <v>425</v>
      </c>
      <c r="P66" s="159" t="s">
        <v>508</v>
      </c>
    </row>
    <row r="67" spans="1:16" ht="12.75" customHeight="1" thickBot="1">
      <c r="A67" s="24" t="str">
        <f t="shared" si="6"/>
        <v> BBS 35 </v>
      </c>
      <c r="B67" s="16" t="str">
        <f t="shared" si="7"/>
        <v>II</v>
      </c>
      <c r="C67" s="24">
        <f t="shared" si="8"/>
        <v>43432.462</v>
      </c>
      <c r="D67" s="58" t="str">
        <f t="shared" si="9"/>
        <v>vis</v>
      </c>
      <c r="E67" s="156">
        <f>VLOOKUP(C67,'Active 1'!C$21:E$962,3,FALSE)</f>
        <v>4008.6029284183392</v>
      </c>
      <c r="F67" s="16" t="s">
        <v>74</v>
      </c>
      <c r="G67" s="58" t="str">
        <f t="shared" si="10"/>
        <v>43432.462</v>
      </c>
      <c r="H67" s="24">
        <f t="shared" si="11"/>
        <v>-15701.5</v>
      </c>
      <c r="I67" s="157" t="s">
        <v>509</v>
      </c>
      <c r="J67" s="158" t="s">
        <v>510</v>
      </c>
      <c r="K67" s="157">
        <v>-15701.5</v>
      </c>
      <c r="L67" s="157" t="s">
        <v>511</v>
      </c>
      <c r="M67" s="158" t="s">
        <v>424</v>
      </c>
      <c r="N67" s="158"/>
      <c r="O67" s="159" t="s">
        <v>425</v>
      </c>
      <c r="P67" s="159" t="s">
        <v>508</v>
      </c>
    </row>
    <row r="68" spans="1:16" ht="12.75" customHeight="1" thickBot="1">
      <c r="A68" s="24" t="str">
        <f t="shared" si="6"/>
        <v>BAVM 31 </v>
      </c>
      <c r="B68" s="16" t="str">
        <f t="shared" si="7"/>
        <v>I</v>
      </c>
      <c r="C68" s="24">
        <f t="shared" si="8"/>
        <v>43435.417999999998</v>
      </c>
      <c r="D68" s="58" t="str">
        <f t="shared" si="9"/>
        <v>vis</v>
      </c>
      <c r="E68" s="156">
        <f>VLOOKUP(C68,'Active 1'!C$21:E$962,3,FALSE)</f>
        <v>4014.9901933011924</v>
      </c>
      <c r="F68" s="16" t="s">
        <v>74</v>
      </c>
      <c r="G68" s="58" t="str">
        <f t="shared" si="10"/>
        <v>43435.418</v>
      </c>
      <c r="H68" s="24">
        <f t="shared" si="11"/>
        <v>-15695</v>
      </c>
      <c r="I68" s="157" t="s">
        <v>512</v>
      </c>
      <c r="J68" s="158" t="s">
        <v>513</v>
      </c>
      <c r="K68" s="157">
        <v>-15695</v>
      </c>
      <c r="L68" s="157" t="s">
        <v>503</v>
      </c>
      <c r="M68" s="158" t="s">
        <v>424</v>
      </c>
      <c r="N68" s="158"/>
      <c r="O68" s="159" t="s">
        <v>497</v>
      </c>
      <c r="P68" s="160" t="s">
        <v>504</v>
      </c>
    </row>
    <row r="69" spans="1:16" ht="12.75" customHeight="1" thickBot="1">
      <c r="A69" s="24" t="str">
        <f t="shared" si="6"/>
        <v> BBS 39 </v>
      </c>
      <c r="B69" s="16" t="str">
        <f t="shared" si="7"/>
        <v>I</v>
      </c>
      <c r="C69" s="24">
        <f t="shared" si="8"/>
        <v>43791.358</v>
      </c>
      <c r="D69" s="58" t="str">
        <f t="shared" si="9"/>
        <v>vis</v>
      </c>
      <c r="E69" s="156">
        <f>VLOOKUP(C69,'Active 1'!C$21:E$962,3,FALSE)</f>
        <v>4784.098130514989</v>
      </c>
      <c r="F69" s="16" t="s">
        <v>74</v>
      </c>
      <c r="G69" s="58" t="str">
        <f t="shared" si="10"/>
        <v>43791.358</v>
      </c>
      <c r="H69" s="24">
        <f t="shared" si="11"/>
        <v>-14926</v>
      </c>
      <c r="I69" s="157" t="s">
        <v>514</v>
      </c>
      <c r="J69" s="158" t="s">
        <v>515</v>
      </c>
      <c r="K69" s="157">
        <v>-14926</v>
      </c>
      <c r="L69" s="157" t="s">
        <v>516</v>
      </c>
      <c r="M69" s="158" t="s">
        <v>424</v>
      </c>
      <c r="N69" s="158"/>
      <c r="O69" s="159" t="s">
        <v>425</v>
      </c>
      <c r="P69" s="159" t="s">
        <v>517</v>
      </c>
    </row>
    <row r="70" spans="1:16" ht="12.75" customHeight="1" thickBot="1">
      <c r="A70" s="24" t="str">
        <f t="shared" si="6"/>
        <v>BAVM 34 </v>
      </c>
      <c r="B70" s="16" t="str">
        <f t="shared" si="7"/>
        <v>I</v>
      </c>
      <c r="C70" s="24">
        <f t="shared" si="8"/>
        <v>44852.491000000002</v>
      </c>
      <c r="D70" s="58" t="str">
        <f t="shared" si="9"/>
        <v>vis</v>
      </c>
      <c r="E70" s="156">
        <f>VLOOKUP(C70,'Active 1'!C$21:E$962,3,FALSE)</f>
        <v>7076.9728080996465</v>
      </c>
      <c r="F70" s="16" t="s">
        <v>74</v>
      </c>
      <c r="G70" s="58" t="str">
        <f t="shared" si="10"/>
        <v>44852.491</v>
      </c>
      <c r="H70" s="24">
        <f t="shared" si="11"/>
        <v>-12633</v>
      </c>
      <c r="I70" s="157" t="s">
        <v>518</v>
      </c>
      <c r="J70" s="158" t="s">
        <v>519</v>
      </c>
      <c r="K70" s="157">
        <v>-12633</v>
      </c>
      <c r="L70" s="157" t="s">
        <v>493</v>
      </c>
      <c r="M70" s="158" t="s">
        <v>424</v>
      </c>
      <c r="N70" s="158"/>
      <c r="O70" s="159" t="s">
        <v>497</v>
      </c>
      <c r="P70" s="160" t="s">
        <v>520</v>
      </c>
    </row>
    <row r="71" spans="1:16" ht="12.75" customHeight="1" thickBot="1">
      <c r="A71" s="24" t="str">
        <f t="shared" si="6"/>
        <v> PASP 94.1001 </v>
      </c>
      <c r="B71" s="16" t="str">
        <f t="shared" si="7"/>
        <v>I</v>
      </c>
      <c r="C71" s="24">
        <f t="shared" si="8"/>
        <v>44881.648300000001</v>
      </c>
      <c r="D71" s="58" t="str">
        <f t="shared" si="9"/>
        <v>vis</v>
      </c>
      <c r="E71" s="156">
        <f>VLOOKUP(C71,'Active 1'!C$21:E$962,3,FALSE)</f>
        <v>7139.9753109308058</v>
      </c>
      <c r="F71" s="16" t="s">
        <v>74</v>
      </c>
      <c r="G71" s="58" t="str">
        <f t="shared" si="10"/>
        <v>44881.6483</v>
      </c>
      <c r="H71" s="24">
        <f t="shared" si="11"/>
        <v>-12570</v>
      </c>
      <c r="I71" s="157" t="s">
        <v>521</v>
      </c>
      <c r="J71" s="158" t="s">
        <v>522</v>
      </c>
      <c r="K71" s="157">
        <v>-12570</v>
      </c>
      <c r="L71" s="157" t="s">
        <v>523</v>
      </c>
      <c r="M71" s="158" t="s">
        <v>404</v>
      </c>
      <c r="N71" s="158" t="s">
        <v>405</v>
      </c>
      <c r="O71" s="159" t="s">
        <v>524</v>
      </c>
      <c r="P71" s="159" t="s">
        <v>525</v>
      </c>
    </row>
    <row r="72" spans="1:16" ht="12.75" customHeight="1" thickBot="1">
      <c r="A72" s="24" t="str">
        <f t="shared" si="6"/>
        <v>BAVM 34 </v>
      </c>
      <c r="B72" s="16" t="str">
        <f t="shared" si="7"/>
        <v>I</v>
      </c>
      <c r="C72" s="24">
        <f t="shared" si="8"/>
        <v>44885.349000000002</v>
      </c>
      <c r="D72" s="58" t="str">
        <f t="shared" si="9"/>
        <v>vis</v>
      </c>
      <c r="E72" s="156">
        <f>VLOOKUP(C72,'Active 1'!C$21:E$962,3,FALSE)</f>
        <v>7147.9717084788426</v>
      </c>
      <c r="F72" s="16" t="s">
        <v>74</v>
      </c>
      <c r="G72" s="58" t="str">
        <f t="shared" si="10"/>
        <v>44885.349</v>
      </c>
      <c r="H72" s="24">
        <f t="shared" si="11"/>
        <v>-12562</v>
      </c>
      <c r="I72" s="157" t="s">
        <v>526</v>
      </c>
      <c r="J72" s="158" t="s">
        <v>527</v>
      </c>
      <c r="K72" s="157">
        <v>-12562</v>
      </c>
      <c r="L72" s="157" t="s">
        <v>493</v>
      </c>
      <c r="M72" s="158" t="s">
        <v>424</v>
      </c>
      <c r="N72" s="158"/>
      <c r="O72" s="159" t="s">
        <v>528</v>
      </c>
      <c r="P72" s="160" t="s">
        <v>520</v>
      </c>
    </row>
    <row r="73" spans="1:16" ht="12.75" customHeight="1" thickBot="1">
      <c r="A73" s="24" t="str">
        <f t="shared" si="6"/>
        <v> PASP 94.1001 </v>
      </c>
      <c r="B73" s="16" t="str">
        <f t="shared" si="7"/>
        <v>I</v>
      </c>
      <c r="C73" s="24">
        <f t="shared" si="8"/>
        <v>44886.7382</v>
      </c>
      <c r="D73" s="58" t="str">
        <f t="shared" si="9"/>
        <v>vis</v>
      </c>
      <c r="E73" s="156">
        <f>VLOOKUP(C73,'Active 1'!C$21:E$962,3,FALSE)</f>
        <v>7150.9734636802123</v>
      </c>
      <c r="F73" s="16" t="s">
        <v>74</v>
      </c>
      <c r="G73" s="58" t="str">
        <f t="shared" si="10"/>
        <v>44886.7382</v>
      </c>
      <c r="H73" s="24">
        <f t="shared" si="11"/>
        <v>-12559</v>
      </c>
      <c r="I73" s="157" t="s">
        <v>529</v>
      </c>
      <c r="J73" s="158" t="s">
        <v>530</v>
      </c>
      <c r="K73" s="157">
        <v>-12559</v>
      </c>
      <c r="L73" s="157" t="s">
        <v>531</v>
      </c>
      <c r="M73" s="158" t="s">
        <v>404</v>
      </c>
      <c r="N73" s="158" t="s">
        <v>405</v>
      </c>
      <c r="O73" s="159" t="s">
        <v>524</v>
      </c>
      <c r="P73" s="159" t="s">
        <v>525</v>
      </c>
    </row>
    <row r="74" spans="1:16" ht="12.75" customHeight="1" thickBot="1">
      <c r="A74" s="24" t="str">
        <f t="shared" si="6"/>
        <v> PASP 94.1001 </v>
      </c>
      <c r="B74" s="16" t="str">
        <f t="shared" si="7"/>
        <v>I</v>
      </c>
      <c r="C74" s="24">
        <f t="shared" si="8"/>
        <v>44898.7716</v>
      </c>
      <c r="D74" s="58" t="str">
        <f t="shared" si="9"/>
        <v>vis</v>
      </c>
      <c r="E74" s="156">
        <f>VLOOKUP(C74,'Active 1'!C$21:E$962,3,FALSE)</f>
        <v>7176.9749904871705</v>
      </c>
      <c r="F74" s="16" t="s">
        <v>74</v>
      </c>
      <c r="G74" s="58" t="str">
        <f t="shared" si="10"/>
        <v>44898.7716</v>
      </c>
      <c r="H74" s="24">
        <f t="shared" si="11"/>
        <v>-12533</v>
      </c>
      <c r="I74" s="157" t="s">
        <v>532</v>
      </c>
      <c r="J74" s="158" t="s">
        <v>533</v>
      </c>
      <c r="K74" s="157">
        <v>-12533</v>
      </c>
      <c r="L74" s="157" t="s">
        <v>523</v>
      </c>
      <c r="M74" s="158" t="s">
        <v>404</v>
      </c>
      <c r="N74" s="158" t="s">
        <v>405</v>
      </c>
      <c r="O74" s="159" t="s">
        <v>524</v>
      </c>
      <c r="P74" s="159" t="s">
        <v>525</v>
      </c>
    </row>
    <row r="75" spans="1:16" ht="12.75" customHeight="1" thickBot="1">
      <c r="A75" s="24" t="str">
        <f t="shared" ref="A75:A106" si="12">P75</f>
        <v>IBVS 2202 </v>
      </c>
      <c r="B75" s="16" t="str">
        <f t="shared" ref="B75:B106" si="13">IF(H75=INT(H75),"I","II")</f>
        <v>I</v>
      </c>
      <c r="C75" s="24">
        <f t="shared" ref="C75:C106" si="14">1*G75</f>
        <v>44899.218200000003</v>
      </c>
      <c r="D75" s="58" t="str">
        <f t="shared" ref="D75:D106" si="15">VLOOKUP(F75,I$1:J$5,2,FALSE)</f>
        <v>vis</v>
      </c>
      <c r="E75" s="156">
        <f>VLOOKUP(C75,'Active 1'!C$21:E$962,3,FALSE)</f>
        <v>7177.9399947147422</v>
      </c>
      <c r="F75" s="16" t="s">
        <v>74</v>
      </c>
      <c r="G75" s="58" t="str">
        <f t="shared" ref="G75:G106" si="16">MID(I75,3,LEN(I75)-3)</f>
        <v>44899.2182</v>
      </c>
      <c r="H75" s="24">
        <f t="shared" ref="H75:H106" si="17">1*K75</f>
        <v>-12532</v>
      </c>
      <c r="I75" s="157" t="s">
        <v>534</v>
      </c>
      <c r="J75" s="158" t="s">
        <v>535</v>
      </c>
      <c r="K75" s="157">
        <v>-12532</v>
      </c>
      <c r="L75" s="157" t="s">
        <v>536</v>
      </c>
      <c r="M75" s="158" t="s">
        <v>404</v>
      </c>
      <c r="N75" s="158" t="s">
        <v>405</v>
      </c>
      <c r="O75" s="159" t="s">
        <v>537</v>
      </c>
      <c r="P75" s="160" t="s">
        <v>538</v>
      </c>
    </row>
    <row r="76" spans="1:16" ht="12.75" customHeight="1" thickBot="1">
      <c r="A76" s="24" t="str">
        <f t="shared" si="12"/>
        <v>IBVS 2202 </v>
      </c>
      <c r="B76" s="16" t="str">
        <f t="shared" si="13"/>
        <v>II</v>
      </c>
      <c r="C76" s="24">
        <f t="shared" si="14"/>
        <v>44908.260199999997</v>
      </c>
      <c r="D76" s="58" t="str">
        <f t="shared" si="15"/>
        <v>vis</v>
      </c>
      <c r="E76" s="156">
        <f>VLOOKUP(C76,'Active 1'!C$21:E$962,3,FALSE)</f>
        <v>7197.4777650363767</v>
      </c>
      <c r="F76" s="16" t="s">
        <v>74</v>
      </c>
      <c r="G76" s="58" t="str">
        <f t="shared" si="16"/>
        <v>44908.2602</v>
      </c>
      <c r="H76" s="24">
        <f t="shared" si="17"/>
        <v>-12512.5</v>
      </c>
      <c r="I76" s="157" t="s">
        <v>539</v>
      </c>
      <c r="J76" s="158" t="s">
        <v>540</v>
      </c>
      <c r="K76" s="157">
        <v>-12512.5</v>
      </c>
      <c r="L76" s="157" t="s">
        <v>541</v>
      </c>
      <c r="M76" s="158" t="s">
        <v>404</v>
      </c>
      <c r="N76" s="158" t="s">
        <v>405</v>
      </c>
      <c r="O76" s="159" t="s">
        <v>537</v>
      </c>
      <c r="P76" s="160" t="s">
        <v>538</v>
      </c>
    </row>
    <row r="77" spans="1:16" ht="12.75" customHeight="1" thickBot="1">
      <c r="A77" s="24" t="str">
        <f t="shared" si="12"/>
        <v>BAVM 34 </v>
      </c>
      <c r="B77" s="16" t="str">
        <f t="shared" si="13"/>
        <v>I</v>
      </c>
      <c r="C77" s="24">
        <f t="shared" si="14"/>
        <v>44929.309000000001</v>
      </c>
      <c r="D77" s="58" t="str">
        <f t="shared" si="15"/>
        <v>vis</v>
      </c>
      <c r="E77" s="156">
        <f>VLOOKUP(C77,'Active 1'!C$21:E$962,3,FALSE)</f>
        <v>7242.9595854241634</v>
      </c>
      <c r="F77" s="16" t="s">
        <v>74</v>
      </c>
      <c r="G77" s="58" t="str">
        <f t="shared" si="16"/>
        <v>44929.309</v>
      </c>
      <c r="H77" s="24">
        <f t="shared" si="17"/>
        <v>-12467</v>
      </c>
      <c r="I77" s="157" t="s">
        <v>542</v>
      </c>
      <c r="J77" s="158" t="s">
        <v>543</v>
      </c>
      <c r="K77" s="157">
        <v>-12467</v>
      </c>
      <c r="L77" s="157" t="s">
        <v>544</v>
      </c>
      <c r="M77" s="158" t="s">
        <v>424</v>
      </c>
      <c r="N77" s="158"/>
      <c r="O77" s="159" t="s">
        <v>528</v>
      </c>
      <c r="P77" s="160" t="s">
        <v>520</v>
      </c>
    </row>
    <row r="78" spans="1:16" ht="12.75" customHeight="1" thickBot="1">
      <c r="A78" s="24" t="str">
        <f t="shared" si="12"/>
        <v>IBVS 2202 </v>
      </c>
      <c r="B78" s="16" t="str">
        <f t="shared" si="13"/>
        <v>II</v>
      </c>
      <c r="C78" s="24">
        <f t="shared" si="14"/>
        <v>44934.176200000002</v>
      </c>
      <c r="D78" s="58" t="str">
        <f t="shared" si="15"/>
        <v>PE</v>
      </c>
      <c r="E78" s="156">
        <f>VLOOKUP(C78,'Active 1'!C$21:E$962,3,FALSE)</f>
        <v>7253.4765325276285</v>
      </c>
      <c r="F78" s="16" t="str">
        <f>LEFT(M78,1)</f>
        <v>E</v>
      </c>
      <c r="G78" s="58" t="str">
        <f t="shared" si="16"/>
        <v>44934.1762</v>
      </c>
      <c r="H78" s="24">
        <f t="shared" si="17"/>
        <v>-12456.5</v>
      </c>
      <c r="I78" s="157" t="s">
        <v>545</v>
      </c>
      <c r="J78" s="158" t="s">
        <v>546</v>
      </c>
      <c r="K78" s="157">
        <v>-12456.5</v>
      </c>
      <c r="L78" s="157" t="s">
        <v>547</v>
      </c>
      <c r="M78" s="158" t="s">
        <v>404</v>
      </c>
      <c r="N78" s="158" t="s">
        <v>405</v>
      </c>
      <c r="O78" s="159" t="s">
        <v>537</v>
      </c>
      <c r="P78" s="160" t="s">
        <v>538</v>
      </c>
    </row>
    <row r="79" spans="1:16" ht="12.75" customHeight="1" thickBot="1">
      <c r="A79" s="24" t="str">
        <f t="shared" si="12"/>
        <v> PASP 94.1001 </v>
      </c>
      <c r="B79" s="16" t="str">
        <f t="shared" si="13"/>
        <v>I</v>
      </c>
      <c r="C79" s="24">
        <f t="shared" si="14"/>
        <v>44945.513599999998</v>
      </c>
      <c r="D79" s="58" t="str">
        <f t="shared" si="15"/>
        <v>PE</v>
      </c>
      <c r="E79" s="156">
        <f>VLOOKUP(C79,'Active 1'!C$21:E$962,3,FALSE)</f>
        <v>7277.974156642269</v>
      </c>
      <c r="F79" s="16" t="str">
        <f>LEFT(M79,1)</f>
        <v>E</v>
      </c>
      <c r="G79" s="58" t="str">
        <f t="shared" si="16"/>
        <v>44945.5136</v>
      </c>
      <c r="H79" s="24">
        <f t="shared" si="17"/>
        <v>-12432</v>
      </c>
      <c r="I79" s="157" t="s">
        <v>548</v>
      </c>
      <c r="J79" s="158" t="s">
        <v>549</v>
      </c>
      <c r="K79" s="157">
        <v>-12432</v>
      </c>
      <c r="L79" s="157" t="s">
        <v>550</v>
      </c>
      <c r="M79" s="158" t="s">
        <v>404</v>
      </c>
      <c r="N79" s="158" t="s">
        <v>405</v>
      </c>
      <c r="O79" s="159" t="s">
        <v>524</v>
      </c>
      <c r="P79" s="159" t="s">
        <v>525</v>
      </c>
    </row>
    <row r="80" spans="1:16" ht="12.75" customHeight="1" thickBot="1">
      <c r="A80" s="24" t="str">
        <f t="shared" si="12"/>
        <v> AA 33.349 </v>
      </c>
      <c r="B80" s="16" t="str">
        <f t="shared" si="13"/>
        <v>II</v>
      </c>
      <c r="C80" s="24">
        <f t="shared" si="14"/>
        <v>45197.506000000001</v>
      </c>
      <c r="D80" s="58" t="str">
        <f t="shared" si="15"/>
        <v>PE</v>
      </c>
      <c r="E80" s="156">
        <f>VLOOKUP(C80,'Active 1'!C$21:E$962,3,FALSE)</f>
        <v>7822.4742267595775</v>
      </c>
      <c r="F80" s="16" t="str">
        <f>LEFT(M80,1)</f>
        <v>E</v>
      </c>
      <c r="G80" s="58" t="str">
        <f t="shared" si="16"/>
        <v>45197.5060</v>
      </c>
      <c r="H80" s="24">
        <f t="shared" si="17"/>
        <v>-11887.5</v>
      </c>
      <c r="I80" s="157" t="s">
        <v>551</v>
      </c>
      <c r="J80" s="158" t="s">
        <v>552</v>
      </c>
      <c r="K80" s="157">
        <v>-11887.5</v>
      </c>
      <c r="L80" s="157" t="s">
        <v>553</v>
      </c>
      <c r="M80" s="158" t="s">
        <v>404</v>
      </c>
      <c r="N80" s="158" t="s">
        <v>405</v>
      </c>
      <c r="O80" s="159" t="s">
        <v>554</v>
      </c>
      <c r="P80" s="159" t="s">
        <v>555</v>
      </c>
    </row>
    <row r="81" spans="1:16" ht="12.75" customHeight="1" thickBot="1">
      <c r="A81" s="24" t="str">
        <f t="shared" si="12"/>
        <v> AA 33.349 </v>
      </c>
      <c r="B81" s="16" t="str">
        <f t="shared" si="13"/>
        <v>II</v>
      </c>
      <c r="C81" s="24">
        <f t="shared" si="14"/>
        <v>45198.432000000001</v>
      </c>
      <c r="D81" s="58" t="str">
        <f t="shared" si="15"/>
        <v>PE</v>
      </c>
      <c r="E81" s="156">
        <f>VLOOKUP(C81,'Active 1'!C$21:E$962,3,FALSE)</f>
        <v>7824.4751087898621</v>
      </c>
      <c r="F81" s="16" t="str">
        <f>LEFT(M81,1)</f>
        <v>E</v>
      </c>
      <c r="G81" s="58" t="str">
        <f t="shared" si="16"/>
        <v>45198.4320</v>
      </c>
      <c r="H81" s="24">
        <f t="shared" si="17"/>
        <v>-11885.5</v>
      </c>
      <c r="I81" s="157" t="s">
        <v>556</v>
      </c>
      <c r="J81" s="158" t="s">
        <v>557</v>
      </c>
      <c r="K81" s="157">
        <v>-11885.5</v>
      </c>
      <c r="L81" s="157" t="s">
        <v>558</v>
      </c>
      <c r="M81" s="158" t="s">
        <v>404</v>
      </c>
      <c r="N81" s="158" t="s">
        <v>405</v>
      </c>
      <c r="O81" s="159" t="s">
        <v>554</v>
      </c>
      <c r="P81" s="159" t="s">
        <v>555</v>
      </c>
    </row>
    <row r="82" spans="1:16" ht="12.75" customHeight="1" thickBot="1">
      <c r="A82" s="24" t="str">
        <f t="shared" si="12"/>
        <v> AA 33.349 </v>
      </c>
      <c r="B82" s="16" t="str">
        <f t="shared" si="13"/>
        <v>II</v>
      </c>
      <c r="C82" s="24">
        <f t="shared" si="14"/>
        <v>45231.2889</v>
      </c>
      <c r="D82" s="58" t="str">
        <f t="shared" si="15"/>
        <v>PE</v>
      </c>
      <c r="E82" s="156">
        <f>VLOOKUP(C82,'Active 1'!C$21:E$962,3,FALSE)</f>
        <v>7895.4716323113516</v>
      </c>
      <c r="F82" s="16" t="str">
        <f>LEFT(M82,1)</f>
        <v>E</v>
      </c>
      <c r="G82" s="58" t="str">
        <f t="shared" si="16"/>
        <v>45231.2889</v>
      </c>
      <c r="H82" s="24">
        <f t="shared" si="17"/>
        <v>-11814.5</v>
      </c>
      <c r="I82" s="157" t="s">
        <v>559</v>
      </c>
      <c r="J82" s="158" t="s">
        <v>560</v>
      </c>
      <c r="K82" s="157">
        <v>-11814.5</v>
      </c>
      <c r="L82" s="157" t="s">
        <v>561</v>
      </c>
      <c r="M82" s="158" t="s">
        <v>404</v>
      </c>
      <c r="N82" s="158" t="s">
        <v>405</v>
      </c>
      <c r="O82" s="159" t="s">
        <v>554</v>
      </c>
      <c r="P82" s="159" t="s">
        <v>555</v>
      </c>
    </row>
    <row r="83" spans="1:16" ht="12.75" customHeight="1" thickBot="1">
      <c r="A83" s="24" t="str">
        <f t="shared" si="12"/>
        <v> AA 33.349 </v>
      </c>
      <c r="B83" s="16" t="str">
        <f t="shared" si="13"/>
        <v>I</v>
      </c>
      <c r="C83" s="24">
        <f t="shared" si="14"/>
        <v>45231.521699999998</v>
      </c>
      <c r="D83" s="58" t="str">
        <f t="shared" si="15"/>
        <v>vis</v>
      </c>
      <c r="E83" s="156">
        <f>VLOOKUP(C83,'Active 1'!C$21:E$962,3,FALSE)</f>
        <v>7895.974661832568</v>
      </c>
      <c r="F83" s="16" t="s">
        <v>74</v>
      </c>
      <c r="G83" s="58" t="str">
        <f t="shared" si="16"/>
        <v>45231.5217</v>
      </c>
      <c r="H83" s="24">
        <f t="shared" si="17"/>
        <v>-11814</v>
      </c>
      <c r="I83" s="157" t="s">
        <v>562</v>
      </c>
      <c r="J83" s="158" t="s">
        <v>563</v>
      </c>
      <c r="K83" s="157">
        <v>-11814</v>
      </c>
      <c r="L83" s="157" t="s">
        <v>564</v>
      </c>
      <c r="M83" s="158" t="s">
        <v>404</v>
      </c>
      <c r="N83" s="158" t="s">
        <v>405</v>
      </c>
      <c r="O83" s="159" t="s">
        <v>554</v>
      </c>
      <c r="P83" s="159" t="s">
        <v>555</v>
      </c>
    </row>
    <row r="84" spans="1:16" ht="12.75" customHeight="1" thickBot="1">
      <c r="A84" s="24" t="str">
        <f t="shared" si="12"/>
        <v> AA 33.349 </v>
      </c>
      <c r="B84" s="16" t="str">
        <f t="shared" si="13"/>
        <v>I</v>
      </c>
      <c r="C84" s="24">
        <f t="shared" si="14"/>
        <v>45233.370999999999</v>
      </c>
      <c r="D84" s="58" t="str">
        <f t="shared" si="15"/>
        <v>vis</v>
      </c>
      <c r="E84" s="156">
        <f>VLOOKUP(C84,'Active 1'!C$21:E$962,3,FALSE)</f>
        <v>7899.9705917878719</v>
      </c>
      <c r="F84" s="16" t="s">
        <v>74</v>
      </c>
      <c r="G84" s="58" t="str">
        <f t="shared" si="16"/>
        <v>45233.3710</v>
      </c>
      <c r="H84" s="24">
        <f t="shared" si="17"/>
        <v>-11810</v>
      </c>
      <c r="I84" s="157" t="s">
        <v>565</v>
      </c>
      <c r="J84" s="158" t="s">
        <v>566</v>
      </c>
      <c r="K84" s="157">
        <v>-11810</v>
      </c>
      <c r="L84" s="157" t="s">
        <v>567</v>
      </c>
      <c r="M84" s="158" t="s">
        <v>404</v>
      </c>
      <c r="N84" s="158" t="s">
        <v>405</v>
      </c>
      <c r="O84" s="159" t="s">
        <v>554</v>
      </c>
      <c r="P84" s="159" t="s">
        <v>555</v>
      </c>
    </row>
    <row r="85" spans="1:16" ht="12.75" customHeight="1" thickBot="1">
      <c r="A85" s="24" t="str">
        <f t="shared" si="12"/>
        <v> AA 33.349 </v>
      </c>
      <c r="B85" s="16" t="str">
        <f t="shared" si="13"/>
        <v>I</v>
      </c>
      <c r="C85" s="24">
        <f t="shared" si="14"/>
        <v>45234.298600000002</v>
      </c>
      <c r="D85" s="58" t="str">
        <f t="shared" si="15"/>
        <v>vis</v>
      </c>
      <c r="E85" s="156">
        <f>VLOOKUP(C85,'Active 1'!C$21:E$962,3,FALSE)</f>
        <v>7901.9749310657317</v>
      </c>
      <c r="F85" s="16" t="s">
        <v>74</v>
      </c>
      <c r="G85" s="58" t="str">
        <f t="shared" si="16"/>
        <v>45234.2986</v>
      </c>
      <c r="H85" s="24">
        <f t="shared" si="17"/>
        <v>-11808</v>
      </c>
      <c r="I85" s="157" t="s">
        <v>568</v>
      </c>
      <c r="J85" s="158" t="s">
        <v>569</v>
      </c>
      <c r="K85" s="157">
        <v>-11808</v>
      </c>
      <c r="L85" s="157" t="s">
        <v>570</v>
      </c>
      <c r="M85" s="158" t="s">
        <v>404</v>
      </c>
      <c r="N85" s="158" t="s">
        <v>405</v>
      </c>
      <c r="O85" s="159" t="s">
        <v>554</v>
      </c>
      <c r="P85" s="159" t="s">
        <v>555</v>
      </c>
    </row>
    <row r="86" spans="1:16" ht="12.75" customHeight="1" thickBot="1">
      <c r="A86" s="24" t="str">
        <f t="shared" si="12"/>
        <v> AA 33.349 </v>
      </c>
      <c r="B86" s="16" t="str">
        <f t="shared" si="13"/>
        <v>I</v>
      </c>
      <c r="C86" s="24">
        <f t="shared" si="14"/>
        <v>45257.438000000002</v>
      </c>
      <c r="D86" s="58" t="str">
        <f t="shared" si="15"/>
        <v>vis</v>
      </c>
      <c r="E86" s="156">
        <f>VLOOKUP(C86,'Active 1'!C$21:E$962,3,FALSE)</f>
        <v>7951.9740775577384</v>
      </c>
      <c r="F86" s="16" t="s">
        <v>74</v>
      </c>
      <c r="G86" s="58" t="str">
        <f t="shared" si="16"/>
        <v>45257.4380</v>
      </c>
      <c r="H86" s="24">
        <f t="shared" si="17"/>
        <v>-11758</v>
      </c>
      <c r="I86" s="157" t="s">
        <v>571</v>
      </c>
      <c r="J86" s="158" t="s">
        <v>572</v>
      </c>
      <c r="K86" s="157">
        <v>-11758</v>
      </c>
      <c r="L86" s="157" t="s">
        <v>564</v>
      </c>
      <c r="M86" s="158" t="s">
        <v>404</v>
      </c>
      <c r="N86" s="158" t="s">
        <v>405</v>
      </c>
      <c r="O86" s="159" t="s">
        <v>554</v>
      </c>
      <c r="P86" s="159" t="s">
        <v>555</v>
      </c>
    </row>
    <row r="87" spans="1:16" ht="12.75" customHeight="1" thickBot="1">
      <c r="A87" s="24" t="str">
        <f t="shared" si="12"/>
        <v>IBVS 2385 </v>
      </c>
      <c r="B87" s="16" t="str">
        <f t="shared" si="13"/>
        <v>II</v>
      </c>
      <c r="C87" s="24">
        <f t="shared" si="14"/>
        <v>45274.33</v>
      </c>
      <c r="D87" s="58" t="str">
        <f t="shared" si="15"/>
        <v>vis</v>
      </c>
      <c r="E87" s="156">
        <f>VLOOKUP(C87,'Active 1'!C$21:E$962,3,FALSE)</f>
        <v>7988.4739687624788</v>
      </c>
      <c r="F87" s="16" t="s">
        <v>74</v>
      </c>
      <c r="G87" s="58" t="str">
        <f t="shared" si="16"/>
        <v>45274.330</v>
      </c>
      <c r="H87" s="24">
        <f t="shared" si="17"/>
        <v>-11721.5</v>
      </c>
      <c r="I87" s="157" t="s">
        <v>573</v>
      </c>
      <c r="J87" s="158" t="s">
        <v>574</v>
      </c>
      <c r="K87" s="157">
        <v>-11721.5</v>
      </c>
      <c r="L87" s="157" t="s">
        <v>575</v>
      </c>
      <c r="M87" s="158" t="s">
        <v>404</v>
      </c>
      <c r="N87" s="158" t="s">
        <v>405</v>
      </c>
      <c r="O87" s="159" t="s">
        <v>576</v>
      </c>
      <c r="P87" s="160" t="s">
        <v>577</v>
      </c>
    </row>
    <row r="88" spans="1:16" ht="12.75" customHeight="1" thickBot="1">
      <c r="A88" s="24" t="str">
        <f t="shared" si="12"/>
        <v>IBVS 2385 </v>
      </c>
      <c r="B88" s="16" t="str">
        <f t="shared" si="13"/>
        <v>I</v>
      </c>
      <c r="C88" s="24">
        <f t="shared" si="14"/>
        <v>45294.459799999997</v>
      </c>
      <c r="D88" s="58" t="str">
        <f t="shared" si="15"/>
        <v>vis</v>
      </c>
      <c r="E88" s="156">
        <f>VLOOKUP(C88,'Active 1'!C$21:E$962,3,FALSE)</f>
        <v>8031.9700325780723</v>
      </c>
      <c r="F88" s="16" t="s">
        <v>74</v>
      </c>
      <c r="G88" s="58" t="str">
        <f t="shared" si="16"/>
        <v>45294.4598</v>
      </c>
      <c r="H88" s="24">
        <f t="shared" si="17"/>
        <v>-11678</v>
      </c>
      <c r="I88" s="157" t="s">
        <v>578</v>
      </c>
      <c r="J88" s="158" t="s">
        <v>579</v>
      </c>
      <c r="K88" s="157">
        <v>-11678</v>
      </c>
      <c r="L88" s="157" t="s">
        <v>561</v>
      </c>
      <c r="M88" s="158" t="s">
        <v>404</v>
      </c>
      <c r="N88" s="158" t="s">
        <v>405</v>
      </c>
      <c r="O88" s="159" t="s">
        <v>576</v>
      </c>
      <c r="P88" s="160" t="s">
        <v>577</v>
      </c>
    </row>
    <row r="89" spans="1:16" ht="12.75" customHeight="1" thickBot="1">
      <c r="A89" s="24" t="str">
        <f t="shared" si="12"/>
        <v>IBVS 2793 </v>
      </c>
      <c r="B89" s="16" t="str">
        <f t="shared" si="13"/>
        <v>II</v>
      </c>
      <c r="C89" s="24">
        <f t="shared" si="14"/>
        <v>45546.453099999999</v>
      </c>
      <c r="D89" s="58" t="str">
        <f t="shared" si="15"/>
        <v>vis</v>
      </c>
      <c r="E89" s="156">
        <f>VLOOKUP(C89,'Active 1'!C$21:E$962,3,FALSE)</f>
        <v>8576.4720473971356</v>
      </c>
      <c r="F89" s="16" t="s">
        <v>74</v>
      </c>
      <c r="G89" s="58" t="str">
        <f t="shared" si="16"/>
        <v>45546.4531</v>
      </c>
      <c r="H89" s="24">
        <f t="shared" si="17"/>
        <v>-11133.5</v>
      </c>
      <c r="I89" s="157" t="s">
        <v>580</v>
      </c>
      <c r="J89" s="158" t="s">
        <v>581</v>
      </c>
      <c r="K89" s="157">
        <v>-11133.5</v>
      </c>
      <c r="L89" s="157" t="s">
        <v>582</v>
      </c>
      <c r="M89" s="158" t="s">
        <v>404</v>
      </c>
      <c r="N89" s="158" t="s">
        <v>405</v>
      </c>
      <c r="O89" s="159" t="s">
        <v>576</v>
      </c>
      <c r="P89" s="160" t="s">
        <v>583</v>
      </c>
    </row>
    <row r="90" spans="1:16" ht="12.75" customHeight="1" thickBot="1">
      <c r="A90" s="24" t="str">
        <f t="shared" si="12"/>
        <v>BAVM 39 </v>
      </c>
      <c r="B90" s="16" t="str">
        <f t="shared" si="13"/>
        <v>I</v>
      </c>
      <c r="C90" s="24">
        <f t="shared" si="14"/>
        <v>45991.421399999999</v>
      </c>
      <c r="D90" s="58" t="str">
        <f t="shared" si="15"/>
        <v>vis</v>
      </c>
      <c r="E90" s="156">
        <f>VLOOKUP(C90,'Active 1'!C$21:E$962,3,FALSE)</f>
        <v>9537.9505306766987</v>
      </c>
      <c r="F90" s="16" t="s">
        <v>74</v>
      </c>
      <c r="G90" s="58" t="str">
        <f t="shared" si="16"/>
        <v>45991.4214</v>
      </c>
      <c r="H90" s="24">
        <f t="shared" si="17"/>
        <v>-10172</v>
      </c>
      <c r="I90" s="157" t="s">
        <v>599</v>
      </c>
      <c r="J90" s="158" t="s">
        <v>600</v>
      </c>
      <c r="K90" s="157">
        <v>-10172</v>
      </c>
      <c r="L90" s="157" t="s">
        <v>601</v>
      </c>
      <c r="M90" s="158" t="s">
        <v>404</v>
      </c>
      <c r="N90" s="158" t="s">
        <v>74</v>
      </c>
      <c r="O90" s="159" t="s">
        <v>602</v>
      </c>
      <c r="P90" s="160" t="s">
        <v>603</v>
      </c>
    </row>
    <row r="91" spans="1:16" ht="12.75" customHeight="1" thickBot="1">
      <c r="A91" s="24" t="str">
        <f t="shared" si="12"/>
        <v>IBVS 2793 </v>
      </c>
      <c r="B91" s="16" t="str">
        <f t="shared" si="13"/>
        <v>II</v>
      </c>
      <c r="C91" s="24">
        <f t="shared" si="14"/>
        <v>45994.438000000002</v>
      </c>
      <c r="D91" s="58" t="str">
        <f t="shared" si="15"/>
        <v>vis</v>
      </c>
      <c r="E91" s="156">
        <f>VLOOKUP(C91,'Active 1'!C$21:E$962,3,FALSE)</f>
        <v>9544.4687388112197</v>
      </c>
      <c r="F91" s="16" t="s">
        <v>74</v>
      </c>
      <c r="G91" s="58" t="str">
        <f t="shared" si="16"/>
        <v>45994.438</v>
      </c>
      <c r="H91" s="24">
        <f t="shared" si="17"/>
        <v>-10165.5</v>
      </c>
      <c r="I91" s="157" t="s">
        <v>604</v>
      </c>
      <c r="J91" s="158" t="s">
        <v>605</v>
      </c>
      <c r="K91" s="157">
        <v>-10165.5</v>
      </c>
      <c r="L91" s="157" t="s">
        <v>606</v>
      </c>
      <c r="M91" s="158" t="s">
        <v>404</v>
      </c>
      <c r="N91" s="158" t="s">
        <v>405</v>
      </c>
      <c r="O91" s="159" t="s">
        <v>607</v>
      </c>
      <c r="P91" s="160" t="s">
        <v>583</v>
      </c>
    </row>
    <row r="92" spans="1:16" ht="12.75" customHeight="1" thickBot="1">
      <c r="A92" s="24" t="str">
        <f t="shared" si="12"/>
        <v>IBVS 3078 </v>
      </c>
      <c r="B92" s="16" t="str">
        <f t="shared" si="13"/>
        <v>I</v>
      </c>
      <c r="C92" s="24">
        <f t="shared" si="14"/>
        <v>46289.464899999999</v>
      </c>
      <c r="D92" s="58" t="str">
        <f t="shared" si="15"/>
        <v>vis</v>
      </c>
      <c r="E92" s="156">
        <f>VLOOKUP(C92,'Active 1'!C$21:E$962,3,FALSE)</f>
        <v>10181.956884233417</v>
      </c>
      <c r="F92" s="16" t="s">
        <v>74</v>
      </c>
      <c r="G92" s="58" t="str">
        <f t="shared" si="16"/>
        <v>46289.4649</v>
      </c>
      <c r="H92" s="24">
        <f t="shared" si="17"/>
        <v>-9528</v>
      </c>
      <c r="I92" s="157" t="s">
        <v>608</v>
      </c>
      <c r="J92" s="158" t="s">
        <v>609</v>
      </c>
      <c r="K92" s="157">
        <v>-9528</v>
      </c>
      <c r="L92" s="157" t="s">
        <v>610</v>
      </c>
      <c r="M92" s="158" t="s">
        <v>404</v>
      </c>
      <c r="N92" s="158" t="s">
        <v>405</v>
      </c>
      <c r="O92" s="159" t="s">
        <v>611</v>
      </c>
      <c r="P92" s="160" t="s">
        <v>612</v>
      </c>
    </row>
    <row r="93" spans="1:16" ht="12.75" customHeight="1" thickBot="1">
      <c r="A93" s="24" t="str">
        <f t="shared" si="12"/>
        <v>IBVS 3078 </v>
      </c>
      <c r="B93" s="16" t="str">
        <f t="shared" si="13"/>
        <v>I</v>
      </c>
      <c r="C93" s="24">
        <f t="shared" si="14"/>
        <v>46712.4594</v>
      </c>
      <c r="D93" s="58" t="str">
        <f t="shared" si="15"/>
        <v>vis</v>
      </c>
      <c r="E93" s="156">
        <f>VLOOKUP(C93,'Active 1'!C$21:E$962,3,FALSE)</f>
        <v>11095.954825874649</v>
      </c>
      <c r="F93" s="16" t="s">
        <v>74</v>
      </c>
      <c r="G93" s="58" t="str">
        <f t="shared" si="16"/>
        <v>46712.4594</v>
      </c>
      <c r="H93" s="24">
        <f t="shared" si="17"/>
        <v>-8614</v>
      </c>
      <c r="I93" s="157" t="s">
        <v>613</v>
      </c>
      <c r="J93" s="158" t="s">
        <v>614</v>
      </c>
      <c r="K93" s="157">
        <v>-8614</v>
      </c>
      <c r="L93" s="157" t="s">
        <v>615</v>
      </c>
      <c r="M93" s="158" t="s">
        <v>404</v>
      </c>
      <c r="N93" s="158" t="s">
        <v>405</v>
      </c>
      <c r="O93" s="159" t="s">
        <v>616</v>
      </c>
      <c r="P93" s="160" t="s">
        <v>612</v>
      </c>
    </row>
    <row r="94" spans="1:16" ht="12.75" customHeight="1" thickBot="1">
      <c r="A94" s="24" t="str">
        <f t="shared" si="12"/>
        <v>IBVS 3078 </v>
      </c>
      <c r="B94" s="16" t="str">
        <f t="shared" si="13"/>
        <v>I</v>
      </c>
      <c r="C94" s="24">
        <f t="shared" si="14"/>
        <v>46714.310400000002</v>
      </c>
      <c r="D94" s="58" t="str">
        <f t="shared" si="15"/>
        <v>vis</v>
      </c>
      <c r="E94" s="156">
        <f>VLOOKUP(C94,'Active 1'!C$21:E$962,3,FALSE)</f>
        <v>11099.954429155496</v>
      </c>
      <c r="F94" s="16" t="s">
        <v>74</v>
      </c>
      <c r="G94" s="58" t="str">
        <f t="shared" si="16"/>
        <v>46714.3104</v>
      </c>
      <c r="H94" s="24">
        <f t="shared" si="17"/>
        <v>-8610</v>
      </c>
      <c r="I94" s="157" t="s">
        <v>617</v>
      </c>
      <c r="J94" s="158" t="s">
        <v>618</v>
      </c>
      <c r="K94" s="157">
        <v>-8610</v>
      </c>
      <c r="L94" s="157" t="s">
        <v>619</v>
      </c>
      <c r="M94" s="158" t="s">
        <v>404</v>
      </c>
      <c r="N94" s="158" t="s">
        <v>405</v>
      </c>
      <c r="O94" s="159" t="s">
        <v>620</v>
      </c>
      <c r="P94" s="160" t="s">
        <v>612</v>
      </c>
    </row>
    <row r="95" spans="1:16" ht="12.75" customHeight="1" thickBot="1">
      <c r="A95" s="24" t="str">
        <f t="shared" si="12"/>
        <v>IBVS 3078 </v>
      </c>
      <c r="B95" s="16" t="str">
        <f t="shared" si="13"/>
        <v>II</v>
      </c>
      <c r="C95" s="24">
        <f t="shared" si="14"/>
        <v>46760.357100000001</v>
      </c>
      <c r="D95" s="58" t="str">
        <f t="shared" si="15"/>
        <v>vis</v>
      </c>
      <c r="E95" s="156">
        <f>VLOOKUP(C95,'Active 1'!C$21:E$962,3,FALSE)</f>
        <v>11199.451205164096</v>
      </c>
      <c r="F95" s="16" t="s">
        <v>74</v>
      </c>
      <c r="G95" s="58" t="str">
        <f t="shared" si="16"/>
        <v>46760.3571</v>
      </c>
      <c r="H95" s="24">
        <f t="shared" si="17"/>
        <v>-8510.5</v>
      </c>
      <c r="I95" s="157" t="s">
        <v>621</v>
      </c>
      <c r="J95" s="158" t="s">
        <v>622</v>
      </c>
      <c r="K95" s="157">
        <v>-8510.5</v>
      </c>
      <c r="L95" s="157" t="s">
        <v>623</v>
      </c>
      <c r="M95" s="158" t="s">
        <v>404</v>
      </c>
      <c r="N95" s="158" t="s">
        <v>405</v>
      </c>
      <c r="O95" s="159" t="s">
        <v>624</v>
      </c>
      <c r="P95" s="160" t="s">
        <v>612</v>
      </c>
    </row>
    <row r="96" spans="1:16" ht="12.75" customHeight="1" thickBot="1">
      <c r="A96" s="24" t="str">
        <f t="shared" si="12"/>
        <v>IBVS 3078 </v>
      </c>
      <c r="B96" s="16" t="str">
        <f t="shared" si="13"/>
        <v>II</v>
      </c>
      <c r="C96" s="24">
        <f t="shared" si="14"/>
        <v>46762.2111</v>
      </c>
      <c r="D96" s="58" t="str">
        <f t="shared" si="15"/>
        <v>vis</v>
      </c>
      <c r="E96" s="156">
        <f>VLOOKUP(C96,'Active 1'!C$21:E$962,3,FALSE)</f>
        <v>11203.457290784127</v>
      </c>
      <c r="F96" s="16" t="s">
        <v>74</v>
      </c>
      <c r="G96" s="58" t="str">
        <f t="shared" si="16"/>
        <v>46762.2111</v>
      </c>
      <c r="H96" s="24">
        <f t="shared" si="17"/>
        <v>-8506.5</v>
      </c>
      <c r="I96" s="157" t="s">
        <v>625</v>
      </c>
      <c r="J96" s="158" t="s">
        <v>626</v>
      </c>
      <c r="K96" s="157">
        <v>-8506.5</v>
      </c>
      <c r="L96" s="157" t="s">
        <v>627</v>
      </c>
      <c r="M96" s="158" t="s">
        <v>404</v>
      </c>
      <c r="N96" s="158" t="s">
        <v>405</v>
      </c>
      <c r="O96" s="159" t="s">
        <v>620</v>
      </c>
      <c r="P96" s="160" t="s">
        <v>612</v>
      </c>
    </row>
    <row r="97" spans="1:16" ht="12.75" customHeight="1" thickBot="1">
      <c r="A97" s="24" t="str">
        <f t="shared" si="12"/>
        <v>IBVS 3078 </v>
      </c>
      <c r="B97" s="16" t="str">
        <f t="shared" si="13"/>
        <v>I</v>
      </c>
      <c r="C97" s="24">
        <f t="shared" si="14"/>
        <v>46762.439299999998</v>
      </c>
      <c r="D97" s="58" t="str">
        <f t="shared" si="15"/>
        <v>vis</v>
      </c>
      <c r="E97" s="156">
        <f>VLOOKUP(C97,'Active 1'!C$21:E$962,3,FALSE)</f>
        <v>11203.950380718585</v>
      </c>
      <c r="F97" s="16" t="s">
        <v>74</v>
      </c>
      <c r="G97" s="58" t="str">
        <f t="shared" si="16"/>
        <v>46762.4393</v>
      </c>
      <c r="H97" s="24">
        <f t="shared" si="17"/>
        <v>-8506</v>
      </c>
      <c r="I97" s="157" t="s">
        <v>628</v>
      </c>
      <c r="J97" s="158" t="s">
        <v>629</v>
      </c>
      <c r="K97" s="157">
        <v>-8506</v>
      </c>
      <c r="L97" s="157" t="s">
        <v>630</v>
      </c>
      <c r="M97" s="158" t="s">
        <v>404</v>
      </c>
      <c r="N97" s="158" t="s">
        <v>405</v>
      </c>
      <c r="O97" s="159" t="s">
        <v>620</v>
      </c>
      <c r="P97" s="160" t="s">
        <v>612</v>
      </c>
    </row>
    <row r="98" spans="1:16" ht="12.75" customHeight="1" thickBot="1">
      <c r="A98" s="24" t="str">
        <f t="shared" si="12"/>
        <v>IBVS 3078 </v>
      </c>
      <c r="B98" s="16" t="str">
        <f t="shared" si="13"/>
        <v>I</v>
      </c>
      <c r="C98" s="24">
        <f t="shared" si="14"/>
        <v>46764.290800000002</v>
      </c>
      <c r="D98" s="58" t="str">
        <f t="shared" si="15"/>
        <v>vis</v>
      </c>
      <c r="E98" s="156">
        <f>VLOOKUP(C98,'Active 1'!C$21:E$962,3,FALSE)</f>
        <v>11207.951064389299</v>
      </c>
      <c r="F98" s="16" t="s">
        <v>74</v>
      </c>
      <c r="G98" s="58" t="str">
        <f t="shared" si="16"/>
        <v>46764.2908</v>
      </c>
      <c r="H98" s="24">
        <f t="shared" si="17"/>
        <v>-8502</v>
      </c>
      <c r="I98" s="157" t="s">
        <v>631</v>
      </c>
      <c r="J98" s="158" t="s">
        <v>632</v>
      </c>
      <c r="K98" s="157">
        <v>-8502</v>
      </c>
      <c r="L98" s="157" t="s">
        <v>623</v>
      </c>
      <c r="M98" s="158" t="s">
        <v>404</v>
      </c>
      <c r="N98" s="158" t="s">
        <v>405</v>
      </c>
      <c r="O98" s="159" t="s">
        <v>633</v>
      </c>
      <c r="P98" s="160" t="s">
        <v>612</v>
      </c>
    </row>
    <row r="99" spans="1:16" ht="12.75" customHeight="1" thickBot="1">
      <c r="A99" s="24" t="str">
        <f t="shared" si="12"/>
        <v> BBS 85 </v>
      </c>
      <c r="B99" s="16" t="str">
        <f t="shared" si="13"/>
        <v>I</v>
      </c>
      <c r="C99" s="24">
        <f t="shared" si="14"/>
        <v>47024.3802</v>
      </c>
      <c r="D99" s="58" t="str">
        <f t="shared" si="15"/>
        <v>vis</v>
      </c>
      <c r="E99" s="156">
        <f>VLOOKUP(C99,'Active 1'!C$21:E$962,3,FALSE)</f>
        <v>11769.946967983082</v>
      </c>
      <c r="F99" s="16" t="s">
        <v>74</v>
      </c>
      <c r="G99" s="58" t="str">
        <f t="shared" si="16"/>
        <v>47024.3802</v>
      </c>
      <c r="H99" s="24">
        <f t="shared" si="17"/>
        <v>-7940</v>
      </c>
      <c r="I99" s="157" t="s">
        <v>634</v>
      </c>
      <c r="J99" s="158" t="s">
        <v>635</v>
      </c>
      <c r="K99" s="157">
        <v>-7940</v>
      </c>
      <c r="L99" s="157" t="s">
        <v>636</v>
      </c>
      <c r="M99" s="158" t="s">
        <v>404</v>
      </c>
      <c r="N99" s="158" t="s">
        <v>405</v>
      </c>
      <c r="O99" s="159" t="s">
        <v>425</v>
      </c>
      <c r="P99" s="159" t="s">
        <v>637</v>
      </c>
    </row>
    <row r="100" spans="1:16" ht="12.75" customHeight="1" thickBot="1">
      <c r="A100" s="24" t="str">
        <f t="shared" si="12"/>
        <v>BAVM 50 </v>
      </c>
      <c r="B100" s="16" t="str">
        <f t="shared" si="13"/>
        <v>I</v>
      </c>
      <c r="C100" s="24">
        <f t="shared" si="14"/>
        <v>47029.472199999997</v>
      </c>
      <c r="D100" s="58" t="str">
        <f t="shared" si="15"/>
        <v>vis</v>
      </c>
      <c r="E100" s="156">
        <f>VLOOKUP(C100,'Active 1'!C$21:E$962,3,FALSE)</f>
        <v>11780.949658369917</v>
      </c>
      <c r="F100" s="16" t="s">
        <v>74</v>
      </c>
      <c r="G100" s="58" t="str">
        <f t="shared" si="16"/>
        <v>47029.4722</v>
      </c>
      <c r="H100" s="24">
        <f t="shared" si="17"/>
        <v>-7929</v>
      </c>
      <c r="I100" s="157" t="s">
        <v>638</v>
      </c>
      <c r="J100" s="158" t="s">
        <v>639</v>
      </c>
      <c r="K100" s="157">
        <v>-7929</v>
      </c>
      <c r="L100" s="157" t="s">
        <v>640</v>
      </c>
      <c r="M100" s="158" t="s">
        <v>404</v>
      </c>
      <c r="N100" s="158" t="s">
        <v>74</v>
      </c>
      <c r="O100" s="159" t="s">
        <v>641</v>
      </c>
      <c r="P100" s="160" t="s">
        <v>642</v>
      </c>
    </row>
    <row r="101" spans="1:16" ht="12.75" customHeight="1" thickBot="1">
      <c r="A101" s="24" t="str">
        <f t="shared" si="12"/>
        <v>BAVM 60 </v>
      </c>
      <c r="B101" s="16" t="str">
        <f t="shared" si="13"/>
        <v>I</v>
      </c>
      <c r="C101" s="24">
        <f t="shared" si="14"/>
        <v>48502.537799999998</v>
      </c>
      <c r="D101" s="58" t="str">
        <f t="shared" si="15"/>
        <v>vis</v>
      </c>
      <c r="E101" s="156">
        <f>VLOOKUP(C101,'Active 1'!C$21:E$962,3,FALSE)</f>
        <v>14963.919948296862</v>
      </c>
      <c r="F101" s="16" t="s">
        <v>74</v>
      </c>
      <c r="G101" s="58" t="str">
        <f t="shared" si="16"/>
        <v>48502.5378</v>
      </c>
      <c r="H101" s="24">
        <f t="shared" si="17"/>
        <v>-4746</v>
      </c>
      <c r="I101" s="157" t="s">
        <v>652</v>
      </c>
      <c r="J101" s="158" t="s">
        <v>653</v>
      </c>
      <c r="K101" s="157">
        <v>-4746</v>
      </c>
      <c r="L101" s="157" t="s">
        <v>654</v>
      </c>
      <c r="M101" s="158" t="s">
        <v>404</v>
      </c>
      <c r="N101" s="158" t="s">
        <v>59</v>
      </c>
      <c r="O101" s="159" t="s">
        <v>641</v>
      </c>
      <c r="P101" s="160" t="s">
        <v>655</v>
      </c>
    </row>
    <row r="102" spans="1:16" ht="12.75" customHeight="1" thickBot="1">
      <c r="A102" s="24" t="str">
        <f t="shared" si="12"/>
        <v>BAVM 60 </v>
      </c>
      <c r="B102" s="16" t="str">
        <f t="shared" si="13"/>
        <v>I</v>
      </c>
      <c r="C102" s="24">
        <f t="shared" si="14"/>
        <v>48502.541599999997</v>
      </c>
      <c r="D102" s="58" t="str">
        <f t="shared" si="15"/>
        <v>vis</v>
      </c>
      <c r="E102" s="156">
        <f>VLOOKUP(C102,'Active 1'!C$21:E$962,3,FALSE)</f>
        <v>14963.928159259835</v>
      </c>
      <c r="F102" s="16" t="s">
        <v>74</v>
      </c>
      <c r="G102" s="58" t="str">
        <f t="shared" si="16"/>
        <v>48502.5416</v>
      </c>
      <c r="H102" s="24">
        <f t="shared" si="17"/>
        <v>-4746</v>
      </c>
      <c r="I102" s="157" t="s">
        <v>656</v>
      </c>
      <c r="J102" s="158" t="s">
        <v>657</v>
      </c>
      <c r="K102" s="157">
        <v>-4746</v>
      </c>
      <c r="L102" s="157" t="s">
        <v>658</v>
      </c>
      <c r="M102" s="158" t="s">
        <v>404</v>
      </c>
      <c r="N102" s="158" t="s">
        <v>646</v>
      </c>
      <c r="O102" s="159" t="s">
        <v>641</v>
      </c>
      <c r="P102" s="160" t="s">
        <v>655</v>
      </c>
    </row>
    <row r="103" spans="1:16" ht="12.75" customHeight="1" thickBot="1">
      <c r="A103" s="24" t="str">
        <f t="shared" si="12"/>
        <v>BAVM 60 </v>
      </c>
      <c r="B103" s="16" t="str">
        <f t="shared" si="13"/>
        <v>I</v>
      </c>
      <c r="C103" s="24">
        <f t="shared" si="14"/>
        <v>48628.421000000002</v>
      </c>
      <c r="D103" s="58" t="str">
        <f t="shared" si="15"/>
        <v>vis</v>
      </c>
      <c r="E103" s="156">
        <f>VLOOKUP(C103,'Active 1'!C$21:E$962,3,FALSE)</f>
        <v>15235.925815245995</v>
      </c>
      <c r="F103" s="16" t="s">
        <v>74</v>
      </c>
      <c r="G103" s="58" t="str">
        <f t="shared" si="16"/>
        <v>48628.421</v>
      </c>
      <c r="H103" s="24">
        <f t="shared" si="17"/>
        <v>-4474</v>
      </c>
      <c r="I103" s="157" t="s">
        <v>659</v>
      </c>
      <c r="J103" s="158" t="s">
        <v>660</v>
      </c>
      <c r="K103" s="157">
        <v>-4474</v>
      </c>
      <c r="L103" s="157" t="s">
        <v>661</v>
      </c>
      <c r="M103" s="158" t="s">
        <v>424</v>
      </c>
      <c r="N103" s="158"/>
      <c r="O103" s="159" t="s">
        <v>662</v>
      </c>
      <c r="P103" s="160" t="s">
        <v>655</v>
      </c>
    </row>
    <row r="104" spans="1:16" ht="12.75" customHeight="1" thickBot="1">
      <c r="A104" s="24" t="str">
        <f t="shared" si="12"/>
        <v>BAVM 80 </v>
      </c>
      <c r="B104" s="16" t="str">
        <f t="shared" si="13"/>
        <v>I</v>
      </c>
      <c r="C104" s="24">
        <f t="shared" si="14"/>
        <v>49637.300999999999</v>
      </c>
      <c r="D104" s="58" t="str">
        <f t="shared" si="15"/>
        <v>vis</v>
      </c>
      <c r="E104" s="156">
        <f>VLOOKUP(C104,'Active 1'!C$21:E$962,3,FALSE)</f>
        <v>17415.893269581691</v>
      </c>
      <c r="F104" s="16" t="s">
        <v>74</v>
      </c>
      <c r="G104" s="58" t="str">
        <f t="shared" si="16"/>
        <v>49637.3010</v>
      </c>
      <c r="H104" s="24">
        <f t="shared" si="17"/>
        <v>-2294</v>
      </c>
      <c r="I104" s="157" t="s">
        <v>663</v>
      </c>
      <c r="J104" s="158" t="s">
        <v>664</v>
      </c>
      <c r="K104" s="157">
        <v>-2294</v>
      </c>
      <c r="L104" s="157" t="s">
        <v>665</v>
      </c>
      <c r="M104" s="158" t="s">
        <v>404</v>
      </c>
      <c r="N104" s="158" t="s">
        <v>74</v>
      </c>
      <c r="O104" s="159" t="s">
        <v>641</v>
      </c>
      <c r="P104" s="160" t="s">
        <v>666</v>
      </c>
    </row>
    <row r="105" spans="1:16" ht="12.75" customHeight="1" thickBot="1">
      <c r="A105" s="24" t="str">
        <f t="shared" si="12"/>
        <v>IBVS 4616 </v>
      </c>
      <c r="B105" s="16" t="str">
        <f t="shared" si="13"/>
        <v>I</v>
      </c>
      <c r="C105" s="24">
        <f t="shared" si="14"/>
        <v>50698.942300000002</v>
      </c>
      <c r="D105" s="58" t="str">
        <f t="shared" si="15"/>
        <v>vis</v>
      </c>
      <c r="E105" s="156">
        <f>VLOOKUP(C105,'Active 1'!C$21:E$962,3,FALSE)</f>
        <v>19709.866271503277</v>
      </c>
      <c r="F105" s="16" t="s">
        <v>74</v>
      </c>
      <c r="G105" s="58" t="str">
        <f t="shared" si="16"/>
        <v>50698.9423</v>
      </c>
      <c r="H105" s="24">
        <f t="shared" si="17"/>
        <v>0</v>
      </c>
      <c r="I105" s="157" t="s">
        <v>667</v>
      </c>
      <c r="J105" s="158" t="s">
        <v>668</v>
      </c>
      <c r="K105" s="157">
        <v>0</v>
      </c>
      <c r="L105" s="157" t="s">
        <v>669</v>
      </c>
      <c r="M105" s="158" t="s">
        <v>404</v>
      </c>
      <c r="N105" s="158" t="s">
        <v>405</v>
      </c>
      <c r="O105" s="159" t="s">
        <v>670</v>
      </c>
      <c r="P105" s="160" t="s">
        <v>671</v>
      </c>
    </row>
    <row r="106" spans="1:16" ht="12.75" customHeight="1" thickBot="1">
      <c r="A106" s="24" t="str">
        <f t="shared" si="12"/>
        <v>IBVS 4616 </v>
      </c>
      <c r="B106" s="16" t="str">
        <f t="shared" si="13"/>
        <v>II</v>
      </c>
      <c r="C106" s="24">
        <f t="shared" si="14"/>
        <v>50701.952100000002</v>
      </c>
      <c r="D106" s="58" t="str">
        <f t="shared" si="15"/>
        <v>vis</v>
      </c>
      <c r="E106" s="156">
        <f>VLOOKUP(C106,'Active 1'!C$21:E$962,3,FALSE)</f>
        <v>19716.369786335625</v>
      </c>
      <c r="F106" s="16" t="s">
        <v>74</v>
      </c>
      <c r="G106" s="58" t="str">
        <f t="shared" si="16"/>
        <v>50701.9521</v>
      </c>
      <c r="H106" s="24">
        <f t="shared" si="17"/>
        <v>6.5</v>
      </c>
      <c r="I106" s="157" t="s">
        <v>672</v>
      </c>
      <c r="J106" s="158" t="s">
        <v>673</v>
      </c>
      <c r="K106" s="157">
        <v>6.5</v>
      </c>
      <c r="L106" s="157" t="s">
        <v>674</v>
      </c>
      <c r="M106" s="158" t="s">
        <v>404</v>
      </c>
      <c r="N106" s="158" t="s">
        <v>405</v>
      </c>
      <c r="O106" s="159" t="s">
        <v>670</v>
      </c>
      <c r="P106" s="160" t="s">
        <v>671</v>
      </c>
    </row>
    <row r="107" spans="1:16" ht="12.75" customHeight="1" thickBot="1">
      <c r="A107" s="24" t="str">
        <f t="shared" ref="A107:A138" si="18">P107</f>
        <v>IBVS 4616 </v>
      </c>
      <c r="B107" s="16" t="str">
        <f t="shared" ref="B107:B138" si="19">IF(H107=INT(H107),"I","II")</f>
        <v>II</v>
      </c>
      <c r="C107" s="24">
        <f t="shared" ref="C107:C138" si="20">1*G107</f>
        <v>50702.877500000002</v>
      </c>
      <c r="D107" s="58" t="str">
        <f t="shared" ref="D107:D138" si="21">VLOOKUP(F107,I$1:J$5,2,FALSE)</f>
        <v>vis</v>
      </c>
      <c r="E107" s="156">
        <f>VLOOKUP(C107,'Active 1'!C$21:E$962,3,FALSE)</f>
        <v>19718.369371898076</v>
      </c>
      <c r="F107" s="16" t="s">
        <v>74</v>
      </c>
      <c r="G107" s="58" t="str">
        <f t="shared" ref="G107:G138" si="22">MID(I107,3,LEN(I107)-3)</f>
        <v>50702.8775</v>
      </c>
      <c r="H107" s="24">
        <f t="shared" ref="H107:H138" si="23">1*K107</f>
        <v>8.5</v>
      </c>
      <c r="I107" s="157" t="s">
        <v>675</v>
      </c>
      <c r="J107" s="158" t="s">
        <v>676</v>
      </c>
      <c r="K107" s="157">
        <v>8.5</v>
      </c>
      <c r="L107" s="157" t="s">
        <v>677</v>
      </c>
      <c r="M107" s="158" t="s">
        <v>404</v>
      </c>
      <c r="N107" s="158" t="s">
        <v>405</v>
      </c>
      <c r="O107" s="159" t="s">
        <v>670</v>
      </c>
      <c r="P107" s="160" t="s">
        <v>671</v>
      </c>
    </row>
    <row r="108" spans="1:16" ht="12.75" customHeight="1" thickBot="1">
      <c r="A108" s="24" t="str">
        <f t="shared" si="18"/>
        <v> BBS 118 </v>
      </c>
      <c r="B108" s="16" t="str">
        <f t="shared" si="19"/>
        <v>I</v>
      </c>
      <c r="C108" s="24">
        <f t="shared" si="20"/>
        <v>50767.434999999998</v>
      </c>
      <c r="D108" s="58" t="str">
        <f t="shared" si="21"/>
        <v>vis</v>
      </c>
      <c r="E108" s="156">
        <f>VLOOKUP(C108,'Active 1'!C$21:E$962,3,FALSE)</f>
        <v>19857.863909338867</v>
      </c>
      <c r="F108" s="16" t="s">
        <v>74</v>
      </c>
      <c r="G108" s="58" t="str">
        <f t="shared" si="22"/>
        <v>50767.435</v>
      </c>
      <c r="H108" s="24">
        <f t="shared" si="23"/>
        <v>148</v>
      </c>
      <c r="I108" s="157" t="s">
        <v>678</v>
      </c>
      <c r="J108" s="158" t="s">
        <v>679</v>
      </c>
      <c r="K108" s="157">
        <v>148</v>
      </c>
      <c r="L108" s="157" t="s">
        <v>317</v>
      </c>
      <c r="M108" s="158" t="s">
        <v>404</v>
      </c>
      <c r="N108" s="158" t="s">
        <v>405</v>
      </c>
      <c r="O108" s="159" t="s">
        <v>680</v>
      </c>
      <c r="P108" s="159" t="s">
        <v>681</v>
      </c>
    </row>
    <row r="109" spans="1:16" ht="12.75" customHeight="1" thickBot="1">
      <c r="A109" s="24" t="str">
        <f t="shared" si="18"/>
        <v>IBVS 4616 </v>
      </c>
      <c r="B109" s="16" t="str">
        <f t="shared" si="19"/>
        <v>I</v>
      </c>
      <c r="C109" s="24">
        <f t="shared" si="20"/>
        <v>50778.540999999997</v>
      </c>
      <c r="D109" s="58" t="str">
        <f t="shared" si="21"/>
        <v>vis</v>
      </c>
      <c r="E109" s="156">
        <f>VLOOKUP(C109,'Active 1'!C$21:E$962,3,FALSE)</f>
        <v>19881.861529023914</v>
      </c>
      <c r="F109" s="16" t="s">
        <v>74</v>
      </c>
      <c r="G109" s="58" t="str">
        <f t="shared" si="22"/>
        <v>50778.5410</v>
      </c>
      <c r="H109" s="24">
        <f t="shared" si="23"/>
        <v>172</v>
      </c>
      <c r="I109" s="157" t="s">
        <v>682</v>
      </c>
      <c r="J109" s="158" t="s">
        <v>683</v>
      </c>
      <c r="K109" s="157">
        <v>172</v>
      </c>
      <c r="L109" s="157" t="s">
        <v>684</v>
      </c>
      <c r="M109" s="158" t="s">
        <v>404</v>
      </c>
      <c r="N109" s="158" t="s">
        <v>405</v>
      </c>
      <c r="O109" s="159" t="s">
        <v>670</v>
      </c>
      <c r="P109" s="160" t="s">
        <v>671</v>
      </c>
    </row>
    <row r="110" spans="1:16" ht="12.75" customHeight="1" thickBot="1">
      <c r="A110" s="24" t="str">
        <f t="shared" si="18"/>
        <v> BBS 122 </v>
      </c>
      <c r="B110" s="16" t="str">
        <f t="shared" si="19"/>
        <v>I</v>
      </c>
      <c r="C110" s="24">
        <f t="shared" si="20"/>
        <v>51558.341899999999</v>
      </c>
      <c r="D110" s="58" t="str">
        <f t="shared" si="21"/>
        <v>vis</v>
      </c>
      <c r="E110" s="156">
        <f>VLOOKUP(C110,'Active 1'!C$21:E$962,3,FALSE)</f>
        <v>21566.839507437297</v>
      </c>
      <c r="F110" s="16" t="s">
        <v>74</v>
      </c>
      <c r="G110" s="58" t="str">
        <f t="shared" si="22"/>
        <v>51558.3419</v>
      </c>
      <c r="H110" s="24">
        <f t="shared" si="23"/>
        <v>1857</v>
      </c>
      <c r="I110" s="157" t="s">
        <v>685</v>
      </c>
      <c r="J110" s="158" t="s">
        <v>686</v>
      </c>
      <c r="K110" s="157">
        <v>1857</v>
      </c>
      <c r="L110" s="157" t="s">
        <v>623</v>
      </c>
      <c r="M110" s="158" t="s">
        <v>404</v>
      </c>
      <c r="N110" s="158" t="s">
        <v>405</v>
      </c>
      <c r="O110" s="159" t="s">
        <v>425</v>
      </c>
      <c r="P110" s="159" t="s">
        <v>687</v>
      </c>
    </row>
    <row r="111" spans="1:16" ht="12.75" customHeight="1" thickBot="1">
      <c r="A111" s="24" t="str">
        <f t="shared" si="18"/>
        <v>IBVS 5040 </v>
      </c>
      <c r="B111" s="16" t="str">
        <f t="shared" si="19"/>
        <v>I</v>
      </c>
      <c r="C111" s="24">
        <f t="shared" si="20"/>
        <v>51812.878700000001</v>
      </c>
      <c r="D111" s="58" t="str">
        <f t="shared" si="21"/>
        <v>vis</v>
      </c>
      <c r="E111" s="156">
        <f>VLOOKUP(C111,'Active 1'!C$21:E$962,3,FALSE)</f>
        <v>22116.837465500455</v>
      </c>
      <c r="F111" s="16" t="s">
        <v>74</v>
      </c>
      <c r="G111" s="58" t="str">
        <f t="shared" si="22"/>
        <v>51812.8787</v>
      </c>
      <c r="H111" s="24">
        <f t="shared" si="23"/>
        <v>2407</v>
      </c>
      <c r="I111" s="157" t="s">
        <v>688</v>
      </c>
      <c r="J111" s="158" t="s">
        <v>689</v>
      </c>
      <c r="K111" s="157">
        <v>2407</v>
      </c>
      <c r="L111" s="157" t="s">
        <v>684</v>
      </c>
      <c r="M111" s="158" t="s">
        <v>404</v>
      </c>
      <c r="N111" s="158" t="s">
        <v>405</v>
      </c>
      <c r="O111" s="159" t="s">
        <v>690</v>
      </c>
      <c r="P111" s="160" t="s">
        <v>691</v>
      </c>
    </row>
    <row r="112" spans="1:16" ht="12.75" customHeight="1" thickBot="1">
      <c r="A112" s="24" t="str">
        <f t="shared" si="18"/>
        <v>IBVS 5443 </v>
      </c>
      <c r="B112" s="16" t="str">
        <f t="shared" si="19"/>
        <v>I</v>
      </c>
      <c r="C112" s="24">
        <f t="shared" si="20"/>
        <v>52185.421999999999</v>
      </c>
      <c r="D112" s="58" t="str">
        <f t="shared" si="21"/>
        <v>vis</v>
      </c>
      <c r="E112" s="156" t="e">
        <f>VLOOKUP(C112,'Active 1'!C$21:E$962,3,FALSE)</f>
        <v>#N/A</v>
      </c>
      <c r="F112" s="16" t="s">
        <v>74</v>
      </c>
      <c r="G112" s="58" t="str">
        <f t="shared" si="22"/>
        <v>52185.4220</v>
      </c>
      <c r="H112" s="24">
        <f t="shared" si="23"/>
        <v>3212</v>
      </c>
      <c r="I112" s="157" t="s">
        <v>708</v>
      </c>
      <c r="J112" s="158" t="s">
        <v>704</v>
      </c>
      <c r="K112" s="157">
        <v>3212</v>
      </c>
      <c r="L112" s="157" t="s">
        <v>709</v>
      </c>
      <c r="M112" s="158" t="s">
        <v>404</v>
      </c>
      <c r="N112" s="158" t="s">
        <v>154</v>
      </c>
      <c r="O112" s="159" t="s">
        <v>706</v>
      </c>
      <c r="P112" s="160" t="s">
        <v>707</v>
      </c>
    </row>
    <row r="113" spans="1:16" ht="12.75" customHeight="1" thickBot="1">
      <c r="A113" s="24" t="str">
        <f t="shared" si="18"/>
        <v>IBVS 5594 </v>
      </c>
      <c r="B113" s="16" t="str">
        <f t="shared" si="19"/>
        <v>II</v>
      </c>
      <c r="C113" s="24">
        <f t="shared" si="20"/>
        <v>52497.577299999997</v>
      </c>
      <c r="D113" s="58" t="str">
        <f t="shared" si="21"/>
        <v>vis</v>
      </c>
      <c r="E113" s="156">
        <f>VLOOKUP(C113,'Active 1'!C$21:E$962,3,FALSE)</f>
        <v>23596.32032176603</v>
      </c>
      <c r="F113" s="16" t="s">
        <v>74</v>
      </c>
      <c r="G113" s="58" t="str">
        <f t="shared" si="22"/>
        <v>52497.5773</v>
      </c>
      <c r="H113" s="24">
        <f t="shared" si="23"/>
        <v>3886.5</v>
      </c>
      <c r="I113" s="157" t="s">
        <v>713</v>
      </c>
      <c r="J113" s="158" t="s">
        <v>714</v>
      </c>
      <c r="K113" s="157">
        <v>3886.5</v>
      </c>
      <c r="L113" s="157" t="s">
        <v>615</v>
      </c>
      <c r="M113" s="158" t="s">
        <v>404</v>
      </c>
      <c r="N113" s="158" t="s">
        <v>405</v>
      </c>
      <c r="O113" s="159" t="s">
        <v>715</v>
      </c>
      <c r="P113" s="160" t="s">
        <v>716</v>
      </c>
    </row>
    <row r="114" spans="1:16" ht="12.75" customHeight="1" thickBot="1">
      <c r="A114" s="24" t="str">
        <f t="shared" si="18"/>
        <v>IBVS 5623 </v>
      </c>
      <c r="B114" s="16" t="str">
        <f t="shared" si="19"/>
        <v>II</v>
      </c>
      <c r="C114" s="24">
        <f t="shared" si="20"/>
        <v>52506.366099999999</v>
      </c>
      <c r="D114" s="58" t="str">
        <f t="shared" si="21"/>
        <v>vis</v>
      </c>
      <c r="E114" s="156">
        <f>VLOOKUP(C114,'Active 1'!C$21:E$962,3,FALSE)</f>
        <v>23615.310982659961</v>
      </c>
      <c r="F114" s="16" t="s">
        <v>74</v>
      </c>
      <c r="G114" s="58" t="str">
        <f t="shared" si="22"/>
        <v>52506.3661</v>
      </c>
      <c r="H114" s="24">
        <f t="shared" si="23"/>
        <v>3905.5</v>
      </c>
      <c r="I114" s="157" t="s">
        <v>717</v>
      </c>
      <c r="J114" s="158" t="s">
        <v>718</v>
      </c>
      <c r="K114" s="157">
        <v>3905.5</v>
      </c>
      <c r="L114" s="157" t="s">
        <v>719</v>
      </c>
      <c r="M114" s="158" t="s">
        <v>404</v>
      </c>
      <c r="N114" s="158" t="s">
        <v>405</v>
      </c>
      <c r="O114" s="159" t="s">
        <v>720</v>
      </c>
      <c r="P114" s="160" t="s">
        <v>721</v>
      </c>
    </row>
    <row r="115" spans="1:16" ht="12.75" customHeight="1" thickBot="1">
      <c r="A115" s="24" t="str">
        <f t="shared" si="18"/>
        <v>VSB 40 </v>
      </c>
      <c r="B115" s="16" t="str">
        <f t="shared" si="19"/>
        <v>I</v>
      </c>
      <c r="C115" s="24">
        <f t="shared" si="20"/>
        <v>52507.066299999999</v>
      </c>
      <c r="D115" s="58" t="str">
        <f t="shared" si="21"/>
        <v>vis</v>
      </c>
      <c r="E115" s="156">
        <f>VLOOKUP(C115,'Active 1'!C$21:E$962,3,FALSE)</f>
        <v>23616.823960627138</v>
      </c>
      <c r="F115" s="16" t="s">
        <v>74</v>
      </c>
      <c r="G115" s="58" t="str">
        <f t="shared" si="22"/>
        <v>52507.0663</v>
      </c>
      <c r="H115" s="24">
        <f t="shared" si="23"/>
        <v>3907</v>
      </c>
      <c r="I115" s="157" t="s">
        <v>722</v>
      </c>
      <c r="J115" s="158" t="s">
        <v>723</v>
      </c>
      <c r="K115" s="157">
        <v>3907</v>
      </c>
      <c r="L115" s="157" t="s">
        <v>724</v>
      </c>
      <c r="M115" s="158" t="s">
        <v>404</v>
      </c>
      <c r="N115" s="158" t="s">
        <v>405</v>
      </c>
      <c r="O115" s="159" t="s">
        <v>725</v>
      </c>
      <c r="P115" s="160" t="s">
        <v>726</v>
      </c>
    </row>
    <row r="116" spans="1:16" ht="12.75" customHeight="1" thickBot="1">
      <c r="A116" s="24" t="str">
        <f t="shared" si="18"/>
        <v>IBVS 5623 </v>
      </c>
      <c r="B116" s="16" t="str">
        <f t="shared" si="19"/>
        <v>II</v>
      </c>
      <c r="C116" s="24">
        <f t="shared" si="20"/>
        <v>52516.551399999997</v>
      </c>
      <c r="D116" s="58" t="str">
        <f t="shared" si="21"/>
        <v>vis</v>
      </c>
      <c r="E116" s="156">
        <f>VLOOKUP(C116,'Active 1'!C$21:E$962,3,FALSE)</f>
        <v>23637.319172447289</v>
      </c>
      <c r="F116" s="16" t="s">
        <v>74</v>
      </c>
      <c r="G116" s="58" t="str">
        <f t="shared" si="22"/>
        <v>52516.5514</v>
      </c>
      <c r="H116" s="24">
        <f t="shared" si="23"/>
        <v>3927.5</v>
      </c>
      <c r="I116" s="157" t="s">
        <v>727</v>
      </c>
      <c r="J116" s="158" t="s">
        <v>728</v>
      </c>
      <c r="K116" s="157">
        <v>3927.5</v>
      </c>
      <c r="L116" s="157" t="s">
        <v>636</v>
      </c>
      <c r="M116" s="158" t="s">
        <v>404</v>
      </c>
      <c r="N116" s="158" t="s">
        <v>405</v>
      </c>
      <c r="O116" s="159" t="s">
        <v>720</v>
      </c>
      <c r="P116" s="160" t="s">
        <v>721</v>
      </c>
    </row>
    <row r="117" spans="1:16" ht="12.75" customHeight="1" thickBot="1">
      <c r="A117" s="24" t="str">
        <f t="shared" si="18"/>
        <v>IBVS 5623 </v>
      </c>
      <c r="B117" s="16" t="str">
        <f t="shared" si="19"/>
        <v>I</v>
      </c>
      <c r="C117" s="24">
        <f t="shared" si="20"/>
        <v>52521.408499999998</v>
      </c>
      <c r="D117" s="58" t="str">
        <f t="shared" si="21"/>
        <v>vis</v>
      </c>
      <c r="E117" s="156">
        <f>VLOOKUP(C117,'Active 1'!C$21:E$962,3,FALSE)</f>
        <v>23647.814295675478</v>
      </c>
      <c r="F117" s="16" t="s">
        <v>74</v>
      </c>
      <c r="G117" s="58" t="str">
        <f t="shared" si="22"/>
        <v>52521.4085</v>
      </c>
      <c r="H117" s="24">
        <f t="shared" si="23"/>
        <v>3938</v>
      </c>
      <c r="I117" s="157" t="s">
        <v>729</v>
      </c>
      <c r="J117" s="158" t="s">
        <v>730</v>
      </c>
      <c r="K117" s="157">
        <v>3938</v>
      </c>
      <c r="L117" s="157" t="s">
        <v>731</v>
      </c>
      <c r="M117" s="158" t="s">
        <v>404</v>
      </c>
      <c r="N117" s="158" t="s">
        <v>405</v>
      </c>
      <c r="O117" s="159" t="s">
        <v>720</v>
      </c>
      <c r="P117" s="160" t="s">
        <v>721</v>
      </c>
    </row>
    <row r="118" spans="1:16" ht="12.75" customHeight="1" thickBot="1">
      <c r="A118" s="24" t="str">
        <f t="shared" si="18"/>
        <v>IBVS 5378 </v>
      </c>
      <c r="B118" s="16" t="str">
        <f t="shared" si="19"/>
        <v>I</v>
      </c>
      <c r="C118" s="24">
        <f t="shared" si="20"/>
        <v>52555.655700000003</v>
      </c>
      <c r="D118" s="58" t="str">
        <f t="shared" si="21"/>
        <v>vis</v>
      </c>
      <c r="E118" s="156">
        <f>VLOOKUP(C118,'Active 1'!C$21:E$962,3,FALSE)</f>
        <v>23721.814951256059</v>
      </c>
      <c r="F118" s="16" t="s">
        <v>74</v>
      </c>
      <c r="G118" s="58" t="str">
        <f t="shared" si="22"/>
        <v>52555.6557</v>
      </c>
      <c r="H118" s="24">
        <f t="shared" si="23"/>
        <v>4012</v>
      </c>
      <c r="I118" s="157" t="s">
        <v>732</v>
      </c>
      <c r="J118" s="158" t="s">
        <v>733</v>
      </c>
      <c r="K118" s="157">
        <v>4012</v>
      </c>
      <c r="L118" s="157" t="s">
        <v>712</v>
      </c>
      <c r="M118" s="158" t="s">
        <v>404</v>
      </c>
      <c r="N118" s="158" t="s">
        <v>405</v>
      </c>
      <c r="O118" s="159" t="s">
        <v>734</v>
      </c>
      <c r="P118" s="160" t="s">
        <v>735</v>
      </c>
    </row>
    <row r="119" spans="1:16" ht="12.75" customHeight="1" thickBot="1">
      <c r="A119" s="24" t="str">
        <f t="shared" si="18"/>
        <v>VSB 40 </v>
      </c>
      <c r="B119" s="16" t="str">
        <f t="shared" si="19"/>
        <v>I</v>
      </c>
      <c r="C119" s="24">
        <f t="shared" si="20"/>
        <v>52563.984700000001</v>
      </c>
      <c r="D119" s="58" t="str">
        <f t="shared" si="21"/>
        <v>vis</v>
      </c>
      <c r="E119" s="156">
        <f>VLOOKUP(C119,'Active 1'!C$21:E$962,3,FALSE)</f>
        <v>23739.812085629979</v>
      </c>
      <c r="F119" s="16" t="s">
        <v>74</v>
      </c>
      <c r="G119" s="58" t="str">
        <f t="shared" si="22"/>
        <v>52563.9847</v>
      </c>
      <c r="H119" s="24">
        <f t="shared" si="23"/>
        <v>4030</v>
      </c>
      <c r="I119" s="157" t="s">
        <v>736</v>
      </c>
      <c r="J119" s="158" t="s">
        <v>737</v>
      </c>
      <c r="K119" s="157">
        <v>4030</v>
      </c>
      <c r="L119" s="157" t="s">
        <v>705</v>
      </c>
      <c r="M119" s="158" t="s">
        <v>404</v>
      </c>
      <c r="N119" s="158" t="s">
        <v>405</v>
      </c>
      <c r="O119" s="159" t="s">
        <v>725</v>
      </c>
      <c r="P119" s="160" t="s">
        <v>726</v>
      </c>
    </row>
    <row r="120" spans="1:16" ht="12.75" customHeight="1" thickBot="1">
      <c r="A120" s="24" t="str">
        <f t="shared" si="18"/>
        <v>IBVS 5502 </v>
      </c>
      <c r="B120" s="16" t="str">
        <f t="shared" si="19"/>
        <v>I</v>
      </c>
      <c r="C120" s="24">
        <f t="shared" si="20"/>
        <v>52901.822500000002</v>
      </c>
      <c r="D120" s="58" t="str">
        <f t="shared" si="21"/>
        <v>vis</v>
      </c>
      <c r="E120" s="156">
        <f>VLOOKUP(C120,'Active 1'!C$21:E$962,3,FALSE)</f>
        <v>24469.805156009385</v>
      </c>
      <c r="F120" s="16" t="s">
        <v>74</v>
      </c>
      <c r="G120" s="58" t="str">
        <f t="shared" si="22"/>
        <v>52901.8225</v>
      </c>
      <c r="H120" s="24">
        <f t="shared" si="23"/>
        <v>4760</v>
      </c>
      <c r="I120" s="157" t="s">
        <v>738</v>
      </c>
      <c r="J120" s="158" t="s">
        <v>739</v>
      </c>
      <c r="K120" s="157">
        <v>4760</v>
      </c>
      <c r="L120" s="157" t="s">
        <v>740</v>
      </c>
      <c r="M120" s="158" t="s">
        <v>404</v>
      </c>
      <c r="N120" s="158" t="s">
        <v>405</v>
      </c>
      <c r="O120" s="159" t="s">
        <v>734</v>
      </c>
      <c r="P120" s="160" t="s">
        <v>741</v>
      </c>
    </row>
    <row r="121" spans="1:16" ht="12.75" customHeight="1" thickBot="1">
      <c r="A121" s="24" t="str">
        <f t="shared" si="18"/>
        <v>IBVS 5502 </v>
      </c>
      <c r="B121" s="16" t="str">
        <f t="shared" si="19"/>
        <v>I</v>
      </c>
      <c r="C121" s="24">
        <f t="shared" si="20"/>
        <v>52935.607100000001</v>
      </c>
      <c r="D121" s="58" t="str">
        <f t="shared" si="21"/>
        <v>vis</v>
      </c>
      <c r="E121" s="156">
        <f>VLOOKUP(C121,'Active 1'!C$21:E$962,3,FALSE)</f>
        <v>24542.806234886702</v>
      </c>
      <c r="F121" s="16" t="s">
        <v>74</v>
      </c>
      <c r="G121" s="58" t="str">
        <f t="shared" si="22"/>
        <v>52935.6071</v>
      </c>
      <c r="H121" s="24">
        <f t="shared" si="23"/>
        <v>4833</v>
      </c>
      <c r="I121" s="157" t="s">
        <v>742</v>
      </c>
      <c r="J121" s="158" t="s">
        <v>743</v>
      </c>
      <c r="K121" s="157">
        <v>4833</v>
      </c>
      <c r="L121" s="157" t="s">
        <v>699</v>
      </c>
      <c r="M121" s="158" t="s">
        <v>404</v>
      </c>
      <c r="N121" s="158" t="s">
        <v>405</v>
      </c>
      <c r="O121" s="159" t="s">
        <v>734</v>
      </c>
      <c r="P121" s="160" t="s">
        <v>741</v>
      </c>
    </row>
    <row r="122" spans="1:16" ht="12.75" customHeight="1" thickBot="1">
      <c r="A122" s="24" t="str">
        <f t="shared" si="18"/>
        <v>IBVS 5494 </v>
      </c>
      <c r="B122" s="16" t="str">
        <f t="shared" si="19"/>
        <v>II</v>
      </c>
      <c r="C122" s="24">
        <f t="shared" si="20"/>
        <v>52963.146800000002</v>
      </c>
      <c r="D122" s="58" t="str">
        <f t="shared" si="21"/>
        <v>vis</v>
      </c>
      <c r="E122" s="156">
        <f>VLOOKUP(C122,'Active 1'!C$21:E$962,3,FALSE)</f>
        <v>24602.313460426085</v>
      </c>
      <c r="F122" s="16" t="s">
        <v>74</v>
      </c>
      <c r="G122" s="58" t="str">
        <f t="shared" si="22"/>
        <v>52963.1468</v>
      </c>
      <c r="H122" s="24">
        <f t="shared" si="23"/>
        <v>4892.5</v>
      </c>
      <c r="I122" s="157" t="s">
        <v>744</v>
      </c>
      <c r="J122" s="158" t="s">
        <v>745</v>
      </c>
      <c r="K122" s="157">
        <v>4892.5</v>
      </c>
      <c r="L122" s="157" t="s">
        <v>724</v>
      </c>
      <c r="M122" s="158" t="s">
        <v>404</v>
      </c>
      <c r="N122" s="158" t="s">
        <v>405</v>
      </c>
      <c r="O122" s="159" t="s">
        <v>746</v>
      </c>
      <c r="P122" s="160" t="s">
        <v>747</v>
      </c>
    </row>
    <row r="123" spans="1:16" ht="12.75" customHeight="1" thickBot="1">
      <c r="A123" s="24" t="str">
        <f t="shared" si="18"/>
        <v>IBVS 5494 </v>
      </c>
      <c r="B123" s="16" t="str">
        <f t="shared" si="19"/>
        <v>I</v>
      </c>
      <c r="C123" s="24">
        <f t="shared" si="20"/>
        <v>52963.374499999998</v>
      </c>
      <c r="D123" s="58" t="str">
        <f t="shared" si="21"/>
        <v>vis</v>
      </c>
      <c r="E123" s="156">
        <f>VLOOKUP(C123,'Active 1'!C$21:E$962,3,FALSE)</f>
        <v>24602.80546997067</v>
      </c>
      <c r="F123" s="16" t="s">
        <v>74</v>
      </c>
      <c r="G123" s="58" t="str">
        <f t="shared" si="22"/>
        <v>52963.3745</v>
      </c>
      <c r="H123" s="24">
        <f t="shared" si="23"/>
        <v>4893</v>
      </c>
      <c r="I123" s="157" t="s">
        <v>748</v>
      </c>
      <c r="J123" s="158" t="s">
        <v>749</v>
      </c>
      <c r="K123" s="157">
        <v>4893</v>
      </c>
      <c r="L123" s="157" t="s">
        <v>712</v>
      </c>
      <c r="M123" s="158" t="s">
        <v>404</v>
      </c>
      <c r="N123" s="158" t="s">
        <v>405</v>
      </c>
      <c r="O123" s="159" t="s">
        <v>746</v>
      </c>
      <c r="P123" s="160" t="s">
        <v>747</v>
      </c>
    </row>
    <row r="124" spans="1:16" ht="12.75" customHeight="1" thickBot="1">
      <c r="A124" s="24" t="str">
        <f t="shared" si="18"/>
        <v>IBVS 5672 </v>
      </c>
      <c r="B124" s="16" t="str">
        <f t="shared" si="19"/>
        <v>I</v>
      </c>
      <c r="C124" s="24">
        <f t="shared" si="20"/>
        <v>53691.806100000002</v>
      </c>
      <c r="D124" s="58" t="str">
        <f t="shared" si="21"/>
        <v>vis</v>
      </c>
      <c r="E124" s="156">
        <f>VLOOKUP(C124,'Active 1'!C$21:E$962,3,FALSE)</f>
        <v>26176.785706182796</v>
      </c>
      <c r="F124" s="16" t="s">
        <v>74</v>
      </c>
      <c r="G124" s="58" t="str">
        <f t="shared" si="22"/>
        <v>53691.8061</v>
      </c>
      <c r="H124" s="24">
        <f t="shared" si="23"/>
        <v>6467</v>
      </c>
      <c r="I124" s="157" t="s">
        <v>750</v>
      </c>
      <c r="J124" s="158" t="s">
        <v>751</v>
      </c>
      <c r="K124" s="157">
        <v>6467</v>
      </c>
      <c r="L124" s="157" t="s">
        <v>752</v>
      </c>
      <c r="M124" s="158" t="s">
        <v>404</v>
      </c>
      <c r="N124" s="158" t="s">
        <v>405</v>
      </c>
      <c r="O124" s="159" t="s">
        <v>753</v>
      </c>
      <c r="P124" s="160" t="s">
        <v>754</v>
      </c>
    </row>
    <row r="125" spans="1:16" ht="12.75" customHeight="1" thickBot="1">
      <c r="A125" s="24" t="str">
        <f t="shared" si="18"/>
        <v>IBVS 5736 </v>
      </c>
      <c r="B125" s="16" t="str">
        <f t="shared" si="19"/>
        <v>II</v>
      </c>
      <c r="C125" s="24">
        <f t="shared" si="20"/>
        <v>53991.461799999997</v>
      </c>
      <c r="D125" s="58" t="str">
        <f t="shared" si="21"/>
        <v>vis</v>
      </c>
      <c r="E125" s="156">
        <f>VLOOKUP(C125,'Active 1'!C$21:E$962,3,FALSE)</f>
        <v>26824.275668820745</v>
      </c>
      <c r="F125" s="16" t="s">
        <v>74</v>
      </c>
      <c r="G125" s="58" t="str">
        <f t="shared" si="22"/>
        <v>53991.4618</v>
      </c>
      <c r="H125" s="24">
        <f t="shared" si="23"/>
        <v>7114.5</v>
      </c>
      <c r="I125" s="157" t="s">
        <v>755</v>
      </c>
      <c r="J125" s="158" t="s">
        <v>756</v>
      </c>
      <c r="K125" s="157">
        <v>7114.5</v>
      </c>
      <c r="L125" s="157" t="s">
        <v>582</v>
      </c>
      <c r="M125" s="158" t="s">
        <v>404</v>
      </c>
      <c r="N125" s="158" t="s">
        <v>405</v>
      </c>
      <c r="O125" s="159" t="s">
        <v>757</v>
      </c>
      <c r="P125" s="160" t="s">
        <v>758</v>
      </c>
    </row>
    <row r="126" spans="1:16" ht="12.75" customHeight="1" thickBot="1">
      <c r="A126" s="24" t="str">
        <f t="shared" si="18"/>
        <v>IBVS 5898 </v>
      </c>
      <c r="B126" s="16" t="str">
        <f t="shared" si="19"/>
        <v>II</v>
      </c>
      <c r="C126" s="24">
        <f t="shared" si="20"/>
        <v>54308.4784</v>
      </c>
      <c r="D126" s="58" t="str">
        <f t="shared" si="21"/>
        <v>vis</v>
      </c>
      <c r="E126" s="156">
        <f>VLOOKUP(C126,'Active 1'!C$21:E$962,3,FALSE)</f>
        <v>27509.278712279003</v>
      </c>
      <c r="F126" s="16" t="s">
        <v>74</v>
      </c>
      <c r="G126" s="58" t="str">
        <f t="shared" si="22"/>
        <v>54308.4784</v>
      </c>
      <c r="H126" s="24">
        <f t="shared" si="23"/>
        <v>7799.5</v>
      </c>
      <c r="I126" s="157" t="s">
        <v>765</v>
      </c>
      <c r="J126" s="158" t="s">
        <v>766</v>
      </c>
      <c r="K126" s="157">
        <v>7799.5</v>
      </c>
      <c r="L126" s="157" t="s">
        <v>767</v>
      </c>
      <c r="M126" s="158" t="s">
        <v>762</v>
      </c>
      <c r="N126" s="158" t="s">
        <v>768</v>
      </c>
      <c r="O126" s="159" t="s">
        <v>769</v>
      </c>
      <c r="P126" s="160" t="s">
        <v>770</v>
      </c>
    </row>
    <row r="127" spans="1:16" ht="12.75" customHeight="1" thickBot="1">
      <c r="A127" s="24" t="str">
        <f t="shared" si="18"/>
        <v>IBVS 5898 </v>
      </c>
      <c r="B127" s="16" t="str">
        <f t="shared" si="19"/>
        <v>II</v>
      </c>
      <c r="C127" s="24">
        <f t="shared" si="20"/>
        <v>54385.3007</v>
      </c>
      <c r="D127" s="58" t="str">
        <f t="shared" si="21"/>
        <v>vis</v>
      </c>
      <c r="E127" s="156">
        <f>VLOOKUP(C127,'Active 1'!C$21:E$962,3,FALSE)</f>
        <v>27675.274780956359</v>
      </c>
      <c r="F127" s="16" t="s">
        <v>74</v>
      </c>
      <c r="G127" s="58" t="str">
        <f t="shared" si="22"/>
        <v>54385.3007</v>
      </c>
      <c r="H127" s="24">
        <f t="shared" si="23"/>
        <v>7965.5</v>
      </c>
      <c r="I127" s="157" t="s">
        <v>771</v>
      </c>
      <c r="J127" s="158" t="s">
        <v>772</v>
      </c>
      <c r="K127" s="157">
        <v>7965.5</v>
      </c>
      <c r="L127" s="157" t="s">
        <v>773</v>
      </c>
      <c r="M127" s="158" t="s">
        <v>762</v>
      </c>
      <c r="N127" s="158" t="s">
        <v>768</v>
      </c>
      <c r="O127" s="159" t="s">
        <v>769</v>
      </c>
      <c r="P127" s="160" t="s">
        <v>770</v>
      </c>
    </row>
    <row r="128" spans="1:16" ht="12.75" customHeight="1" thickBot="1">
      <c r="A128" s="24" t="str">
        <f t="shared" si="18"/>
        <v>VSB 46 </v>
      </c>
      <c r="B128" s="16" t="str">
        <f t="shared" si="19"/>
        <v>II</v>
      </c>
      <c r="C128" s="24">
        <f t="shared" si="20"/>
        <v>54401.036399999997</v>
      </c>
      <c r="D128" s="58" t="str">
        <f t="shared" si="21"/>
        <v>vis</v>
      </c>
      <c r="E128" s="156">
        <f>VLOOKUP(C128,'Active 1'!C$21:E$962,3,FALSE)</f>
        <v>27709.276162558916</v>
      </c>
      <c r="F128" s="16" t="s">
        <v>74</v>
      </c>
      <c r="G128" s="58" t="str">
        <f t="shared" si="22"/>
        <v>54401.0364</v>
      </c>
      <c r="H128" s="24">
        <f t="shared" si="23"/>
        <v>7999.5</v>
      </c>
      <c r="I128" s="157" t="s">
        <v>774</v>
      </c>
      <c r="J128" s="158" t="s">
        <v>775</v>
      </c>
      <c r="K128" s="157">
        <v>7999.5</v>
      </c>
      <c r="L128" s="157" t="s">
        <v>615</v>
      </c>
      <c r="M128" s="158" t="s">
        <v>762</v>
      </c>
      <c r="N128" s="158" t="s">
        <v>275</v>
      </c>
      <c r="O128" s="159" t="s">
        <v>776</v>
      </c>
      <c r="P128" s="160" t="s">
        <v>777</v>
      </c>
    </row>
    <row r="129" spans="1:16" ht="12.75" customHeight="1" thickBot="1">
      <c r="A129" s="24" t="str">
        <f t="shared" si="18"/>
        <v>IBVS 5814 </v>
      </c>
      <c r="B129" s="16" t="str">
        <f t="shared" si="19"/>
        <v>II</v>
      </c>
      <c r="C129" s="24">
        <f t="shared" si="20"/>
        <v>54425.562899999997</v>
      </c>
      <c r="D129" s="58" t="str">
        <f t="shared" si="21"/>
        <v>vis</v>
      </c>
      <c r="E129" s="156">
        <f>VLOOKUP(C129,'Active 1'!C$21:E$962,3,FALSE)</f>
        <v>27762.272526614863</v>
      </c>
      <c r="F129" s="16" t="s">
        <v>74</v>
      </c>
      <c r="G129" s="58" t="str">
        <f t="shared" si="22"/>
        <v>54425.5629</v>
      </c>
      <c r="H129" s="24">
        <f t="shared" si="23"/>
        <v>8052.5</v>
      </c>
      <c r="I129" s="157" t="s">
        <v>778</v>
      </c>
      <c r="J129" s="158" t="s">
        <v>779</v>
      </c>
      <c r="K129" s="157">
        <v>8052.5</v>
      </c>
      <c r="L129" s="157" t="s">
        <v>780</v>
      </c>
      <c r="M129" s="158" t="s">
        <v>762</v>
      </c>
      <c r="N129" s="158" t="s">
        <v>74</v>
      </c>
      <c r="O129" s="159" t="s">
        <v>734</v>
      </c>
      <c r="P129" s="160" t="s">
        <v>781</v>
      </c>
    </row>
    <row r="130" spans="1:16" ht="12.75" customHeight="1" thickBot="1">
      <c r="A130" s="24" t="str">
        <f t="shared" si="18"/>
        <v>IBVS 5898 </v>
      </c>
      <c r="B130" s="16" t="str">
        <f t="shared" si="19"/>
        <v>II</v>
      </c>
      <c r="C130" s="24">
        <f t="shared" si="20"/>
        <v>54675.467499999999</v>
      </c>
      <c r="D130" s="58" t="str">
        <f t="shared" si="21"/>
        <v>vis</v>
      </c>
      <c r="E130" s="156">
        <f>VLOOKUP(C130,'Active 1'!C$21:E$962,3,FALSE)</f>
        <v>28302.261320811183</v>
      </c>
      <c r="F130" s="16" t="s">
        <v>74</v>
      </c>
      <c r="G130" s="58" t="str">
        <f t="shared" si="22"/>
        <v>54675.4675</v>
      </c>
      <c r="H130" s="24">
        <f t="shared" si="23"/>
        <v>8592.5</v>
      </c>
      <c r="I130" s="157" t="s">
        <v>782</v>
      </c>
      <c r="J130" s="158" t="s">
        <v>783</v>
      </c>
      <c r="K130" s="157">
        <v>8592.5</v>
      </c>
      <c r="L130" s="157" t="s">
        <v>784</v>
      </c>
      <c r="M130" s="158" t="s">
        <v>762</v>
      </c>
      <c r="N130" s="158" t="s">
        <v>74</v>
      </c>
      <c r="O130" s="159" t="s">
        <v>769</v>
      </c>
      <c r="P130" s="160" t="s">
        <v>770</v>
      </c>
    </row>
    <row r="131" spans="1:16" ht="12.75" customHeight="1" thickBot="1">
      <c r="A131" s="24" t="str">
        <f t="shared" si="18"/>
        <v>IBVS 5898 </v>
      </c>
      <c r="B131" s="16" t="str">
        <f t="shared" si="19"/>
        <v>I</v>
      </c>
      <c r="C131" s="24">
        <f t="shared" si="20"/>
        <v>54709.482100000001</v>
      </c>
      <c r="D131" s="58" t="str">
        <f t="shared" si="21"/>
        <v>vis</v>
      </c>
      <c r="E131" s="156">
        <f>VLOOKUP(C131,'Active 1'!C$21:E$962,3,FALSE)</f>
        <v>28375.759379026484</v>
      </c>
      <c r="F131" s="16" t="s">
        <v>74</v>
      </c>
      <c r="G131" s="58" t="str">
        <f t="shared" si="22"/>
        <v>54709.4821</v>
      </c>
      <c r="H131" s="24">
        <f t="shared" si="23"/>
        <v>8666</v>
      </c>
      <c r="I131" s="157" t="s">
        <v>790</v>
      </c>
      <c r="J131" s="158" t="s">
        <v>791</v>
      </c>
      <c r="K131" s="157">
        <v>8666</v>
      </c>
      <c r="L131" s="157" t="s">
        <v>792</v>
      </c>
      <c r="M131" s="158" t="s">
        <v>762</v>
      </c>
      <c r="N131" s="158" t="s">
        <v>74</v>
      </c>
      <c r="O131" s="159" t="s">
        <v>769</v>
      </c>
      <c r="P131" s="160" t="s">
        <v>770</v>
      </c>
    </row>
    <row r="132" spans="1:16" ht="12.75" customHeight="1" thickBot="1">
      <c r="A132" s="24" t="str">
        <f t="shared" si="18"/>
        <v>IBVS 5898 </v>
      </c>
      <c r="B132" s="16" t="str">
        <f t="shared" si="19"/>
        <v>II</v>
      </c>
      <c r="C132" s="24">
        <f t="shared" si="20"/>
        <v>54714.343500000003</v>
      </c>
      <c r="D132" s="58" t="str">
        <f t="shared" si="21"/>
        <v>vis</v>
      </c>
      <c r="E132" s="156">
        <f>VLOOKUP(C132,'Active 1'!C$21:E$962,3,FALSE)</f>
        <v>28386.263793607515</v>
      </c>
      <c r="F132" s="16" t="s">
        <v>74</v>
      </c>
      <c r="G132" s="58" t="str">
        <f t="shared" si="22"/>
        <v>54714.3435</v>
      </c>
      <c r="H132" s="24">
        <f t="shared" si="23"/>
        <v>8676.5</v>
      </c>
      <c r="I132" s="157" t="s">
        <v>793</v>
      </c>
      <c r="J132" s="158" t="s">
        <v>794</v>
      </c>
      <c r="K132" s="157">
        <v>8676.5</v>
      </c>
      <c r="L132" s="157" t="s">
        <v>795</v>
      </c>
      <c r="M132" s="158" t="s">
        <v>762</v>
      </c>
      <c r="N132" s="158" t="s">
        <v>768</v>
      </c>
      <c r="O132" s="159" t="s">
        <v>769</v>
      </c>
      <c r="P132" s="160" t="s">
        <v>770</v>
      </c>
    </row>
    <row r="133" spans="1:16" ht="12.75" customHeight="1" thickBot="1">
      <c r="A133" s="24" t="str">
        <f t="shared" si="18"/>
        <v>OEJV 0107 </v>
      </c>
      <c r="B133" s="16" t="str">
        <f t="shared" si="19"/>
        <v>II</v>
      </c>
      <c r="C133" s="24">
        <f t="shared" si="20"/>
        <v>54758.312100000003</v>
      </c>
      <c r="D133" s="58" t="str">
        <f t="shared" si="21"/>
        <v>vis</v>
      </c>
      <c r="E133" s="156">
        <f>VLOOKUP(C133,'Active 1'!C$21:E$962,3,FALSE)</f>
        <v>28481.270253258521</v>
      </c>
      <c r="F133" s="16" t="s">
        <v>74</v>
      </c>
      <c r="G133" s="58" t="str">
        <f t="shared" si="22"/>
        <v>54758.3121</v>
      </c>
      <c r="H133" s="24">
        <f t="shared" si="23"/>
        <v>8771.5</v>
      </c>
      <c r="I133" s="157" t="s">
        <v>796</v>
      </c>
      <c r="J133" s="158" t="s">
        <v>797</v>
      </c>
      <c r="K133" s="157">
        <v>8771.5</v>
      </c>
      <c r="L133" s="157" t="s">
        <v>798</v>
      </c>
      <c r="M133" s="158" t="s">
        <v>762</v>
      </c>
      <c r="N133" s="158" t="s">
        <v>168</v>
      </c>
      <c r="O133" s="159" t="s">
        <v>799</v>
      </c>
      <c r="P133" s="160" t="s">
        <v>800</v>
      </c>
    </row>
    <row r="134" spans="1:16" ht="12.75" customHeight="1" thickBot="1">
      <c r="A134" s="24" t="str">
        <f t="shared" si="18"/>
        <v>OEJV 0107 </v>
      </c>
      <c r="B134" s="16" t="str">
        <f t="shared" si="19"/>
        <v>I</v>
      </c>
      <c r="C134" s="24">
        <f t="shared" si="20"/>
        <v>54774.274299999997</v>
      </c>
      <c r="D134" s="58" t="str">
        <f t="shared" si="21"/>
        <v>vis</v>
      </c>
      <c r="E134" s="156">
        <f>VLOOKUP(C134,'Active 1'!C$21:E$962,3,FALSE)</f>
        <v>28515.761051469988</v>
      </c>
      <c r="F134" s="16" t="s">
        <v>74</v>
      </c>
      <c r="G134" s="58" t="str">
        <f t="shared" si="22"/>
        <v>54774.2743</v>
      </c>
      <c r="H134" s="24">
        <f t="shared" si="23"/>
        <v>8806</v>
      </c>
      <c r="I134" s="157" t="s">
        <v>801</v>
      </c>
      <c r="J134" s="158" t="s">
        <v>802</v>
      </c>
      <c r="K134" s="157">
        <v>8806</v>
      </c>
      <c r="L134" s="157" t="s">
        <v>702</v>
      </c>
      <c r="M134" s="158" t="s">
        <v>762</v>
      </c>
      <c r="N134" s="158" t="s">
        <v>168</v>
      </c>
      <c r="O134" s="159" t="s">
        <v>799</v>
      </c>
      <c r="P134" s="160" t="s">
        <v>800</v>
      </c>
    </row>
    <row r="135" spans="1:16" ht="12.75" customHeight="1" thickBot="1">
      <c r="A135" s="24" t="str">
        <f t="shared" si="18"/>
        <v>OEJV 0107 </v>
      </c>
      <c r="B135" s="16" t="str">
        <f t="shared" si="19"/>
        <v>II</v>
      </c>
      <c r="C135" s="24">
        <f t="shared" si="20"/>
        <v>54777.283799999997</v>
      </c>
      <c r="D135" s="58" t="str">
        <f t="shared" si="21"/>
        <v>vis</v>
      </c>
      <c r="E135" s="156">
        <f>VLOOKUP(C135,'Active 1'!C$21:E$962,3,FALSE)</f>
        <v>28522.263918068416</v>
      </c>
      <c r="F135" s="16" t="s">
        <v>74</v>
      </c>
      <c r="G135" s="58" t="str">
        <f t="shared" si="22"/>
        <v>54777.2838</v>
      </c>
      <c r="H135" s="24">
        <f t="shared" si="23"/>
        <v>8812.5</v>
      </c>
      <c r="I135" s="157" t="s">
        <v>803</v>
      </c>
      <c r="J135" s="158" t="s">
        <v>804</v>
      </c>
      <c r="K135" s="157">
        <v>8812.5</v>
      </c>
      <c r="L135" s="157" t="s">
        <v>805</v>
      </c>
      <c r="M135" s="158" t="s">
        <v>762</v>
      </c>
      <c r="N135" s="158" t="s">
        <v>168</v>
      </c>
      <c r="O135" s="159" t="s">
        <v>799</v>
      </c>
      <c r="P135" s="160" t="s">
        <v>800</v>
      </c>
    </row>
    <row r="136" spans="1:16" ht="12.75" customHeight="1" thickBot="1">
      <c r="A136" s="24" t="str">
        <f t="shared" si="18"/>
        <v>IBVS 5871 </v>
      </c>
      <c r="B136" s="16" t="str">
        <f t="shared" si="19"/>
        <v>II</v>
      </c>
      <c r="C136" s="24">
        <f t="shared" si="20"/>
        <v>54784.688199999997</v>
      </c>
      <c r="D136" s="58" t="str">
        <f t="shared" si="21"/>
        <v>vis</v>
      </c>
      <c r="E136" s="156">
        <f>VLOOKUP(C136,'Active 1'!C$21:E$962,3,FALSE)</f>
        <v>28538.263195503674</v>
      </c>
      <c r="F136" s="16" t="s">
        <v>74</v>
      </c>
      <c r="G136" s="58" t="str">
        <f t="shared" si="22"/>
        <v>54784.6882</v>
      </c>
      <c r="H136" s="24">
        <f t="shared" si="23"/>
        <v>8828.5</v>
      </c>
      <c r="I136" s="157" t="s">
        <v>806</v>
      </c>
      <c r="J136" s="158" t="s">
        <v>807</v>
      </c>
      <c r="K136" s="157">
        <v>8828.5</v>
      </c>
      <c r="L136" s="157" t="s">
        <v>699</v>
      </c>
      <c r="M136" s="158" t="s">
        <v>762</v>
      </c>
      <c r="N136" s="158" t="s">
        <v>74</v>
      </c>
      <c r="O136" s="159" t="s">
        <v>425</v>
      </c>
      <c r="P136" s="160" t="s">
        <v>808</v>
      </c>
    </row>
    <row r="137" spans="1:16" ht="12.75" customHeight="1" thickBot="1">
      <c r="A137" s="24" t="str">
        <f t="shared" si="18"/>
        <v>IBVS 5875 </v>
      </c>
      <c r="B137" s="16" t="str">
        <f t="shared" si="19"/>
        <v>II</v>
      </c>
      <c r="C137" s="24">
        <f t="shared" si="20"/>
        <v>54802.737099999998</v>
      </c>
      <c r="D137" s="58" t="str">
        <f t="shared" si="21"/>
        <v>vis</v>
      </c>
      <c r="E137" s="156">
        <f>VLOOKUP(C137,'Active 1'!C$21:E$962,3,FALSE)</f>
        <v>28577.262892778435</v>
      </c>
      <c r="F137" s="16" t="s">
        <v>74</v>
      </c>
      <c r="G137" s="58" t="str">
        <f t="shared" si="22"/>
        <v>54802.7371</v>
      </c>
      <c r="H137" s="24">
        <f t="shared" si="23"/>
        <v>8867.5</v>
      </c>
      <c r="I137" s="157" t="s">
        <v>809</v>
      </c>
      <c r="J137" s="158" t="s">
        <v>810</v>
      </c>
      <c r="K137" s="157">
        <v>8867.5</v>
      </c>
      <c r="L137" s="157" t="s">
        <v>699</v>
      </c>
      <c r="M137" s="158" t="s">
        <v>762</v>
      </c>
      <c r="N137" s="158" t="s">
        <v>168</v>
      </c>
      <c r="O137" s="159" t="s">
        <v>811</v>
      </c>
      <c r="P137" s="160" t="s">
        <v>812</v>
      </c>
    </row>
    <row r="138" spans="1:16" ht="12.75" customHeight="1" thickBot="1">
      <c r="A138" s="24" t="str">
        <f t="shared" si="18"/>
        <v>IBVS 5938 </v>
      </c>
      <c r="B138" s="16" t="str">
        <f t="shared" si="19"/>
        <v>II</v>
      </c>
      <c r="C138" s="24">
        <f t="shared" si="20"/>
        <v>54848.5527</v>
      </c>
      <c r="D138" s="58" t="str">
        <f t="shared" si="21"/>
        <v>vis</v>
      </c>
      <c r="E138" s="156">
        <f>VLOOKUP(C138,'Active 1'!C$21:E$962,3,FALSE)</f>
        <v>28676.260312591367</v>
      </c>
      <c r="F138" s="16" t="s">
        <v>74</v>
      </c>
      <c r="G138" s="58" t="str">
        <f t="shared" si="22"/>
        <v>54848.5527</v>
      </c>
      <c r="H138" s="24">
        <f t="shared" si="23"/>
        <v>8966.5</v>
      </c>
      <c r="I138" s="157" t="s">
        <v>813</v>
      </c>
      <c r="J138" s="158" t="s">
        <v>814</v>
      </c>
      <c r="K138" s="157">
        <v>8966.5</v>
      </c>
      <c r="L138" s="157" t="s">
        <v>731</v>
      </c>
      <c r="M138" s="158" t="s">
        <v>762</v>
      </c>
      <c r="N138" s="158" t="s">
        <v>74</v>
      </c>
      <c r="O138" s="159" t="s">
        <v>734</v>
      </c>
      <c r="P138" s="160" t="s">
        <v>815</v>
      </c>
    </row>
    <row r="139" spans="1:16" ht="12.75" customHeight="1" thickBot="1">
      <c r="A139" s="24" t="str">
        <f t="shared" ref="A139:A172" si="24">P139</f>
        <v>BAVM 212 </v>
      </c>
      <c r="B139" s="16" t="str">
        <f t="shared" ref="B139:B172" si="25">IF(H139=INT(H139),"I","II")</f>
        <v>II</v>
      </c>
      <c r="C139" s="24">
        <f t="shared" ref="C139:C172" si="26">1*G139</f>
        <v>55154.459300000002</v>
      </c>
      <c r="D139" s="58" t="str">
        <f t="shared" ref="D139:D172" si="27">VLOOKUP(F139,I$1:J$5,2,FALSE)</f>
        <v>vis</v>
      </c>
      <c r="E139" s="156">
        <f>VLOOKUP(C139,'Active 1'!C$21:E$962,3,FALSE)</f>
        <v>29337.257093245647</v>
      </c>
      <c r="F139" s="16" t="s">
        <v>74</v>
      </c>
      <c r="G139" s="58" t="str">
        <f t="shared" ref="G139:G172" si="28">MID(I139,3,LEN(I139)-3)</f>
        <v>55154.4593</v>
      </c>
      <c r="H139" s="24">
        <f t="shared" ref="H139:H172" si="29">1*K139</f>
        <v>9627.5</v>
      </c>
      <c r="I139" s="157" t="s">
        <v>816</v>
      </c>
      <c r="J139" s="158" t="s">
        <v>817</v>
      </c>
      <c r="K139" s="157">
        <v>9627.5</v>
      </c>
      <c r="L139" s="157" t="s">
        <v>818</v>
      </c>
      <c r="M139" s="158" t="s">
        <v>762</v>
      </c>
      <c r="N139" s="158" t="s">
        <v>819</v>
      </c>
      <c r="O139" s="159" t="s">
        <v>641</v>
      </c>
      <c r="P139" s="160" t="s">
        <v>820</v>
      </c>
    </row>
    <row r="140" spans="1:16" ht="12.75" customHeight="1" thickBot="1">
      <c r="A140" s="24" t="str">
        <f t="shared" si="24"/>
        <v>OEJV 0137 </v>
      </c>
      <c r="B140" s="16" t="str">
        <f t="shared" si="25"/>
        <v>II</v>
      </c>
      <c r="C140" s="24">
        <f t="shared" si="26"/>
        <v>55168.341200000003</v>
      </c>
      <c r="D140" s="58" t="str">
        <f t="shared" si="27"/>
        <v>vis</v>
      </c>
      <c r="E140" s="156">
        <f>VLOOKUP(C140,'Active 1'!C$21:E$962,3,FALSE)</f>
        <v>29367.252821384121</v>
      </c>
      <c r="F140" s="16" t="s">
        <v>74</v>
      </c>
      <c r="G140" s="58" t="str">
        <f t="shared" si="28"/>
        <v>55168.3412</v>
      </c>
      <c r="H140" s="24">
        <f t="shared" si="29"/>
        <v>9657.5</v>
      </c>
      <c r="I140" s="157" t="s">
        <v>821</v>
      </c>
      <c r="J140" s="158" t="s">
        <v>822</v>
      </c>
      <c r="K140" s="157" t="s">
        <v>823</v>
      </c>
      <c r="L140" s="157" t="s">
        <v>731</v>
      </c>
      <c r="M140" s="158" t="s">
        <v>762</v>
      </c>
      <c r="N140" s="158" t="s">
        <v>135</v>
      </c>
      <c r="O140" s="159" t="s">
        <v>824</v>
      </c>
      <c r="P140" s="160" t="s">
        <v>825</v>
      </c>
    </row>
    <row r="141" spans="1:16" ht="12.75" customHeight="1" thickBot="1">
      <c r="A141" s="24" t="str">
        <f t="shared" si="24"/>
        <v>IBVS 5980 </v>
      </c>
      <c r="B141" s="16" t="str">
        <f t="shared" si="25"/>
        <v>II</v>
      </c>
      <c r="C141" s="24">
        <f t="shared" si="26"/>
        <v>55429.355600000003</v>
      </c>
      <c r="D141" s="58" t="str">
        <f t="shared" si="27"/>
        <v>vis</v>
      </c>
      <c r="E141" s="156">
        <f>VLOOKUP(C141,'Active 1'!C$21:E$962,3,FALSE)</f>
        <v>29931.247446228466</v>
      </c>
      <c r="F141" s="16" t="s">
        <v>74</v>
      </c>
      <c r="G141" s="58" t="str">
        <f t="shared" si="28"/>
        <v>55429.3556</v>
      </c>
      <c r="H141" s="24">
        <f t="shared" si="29"/>
        <v>10221.5</v>
      </c>
      <c r="I141" s="157" t="s">
        <v>836</v>
      </c>
      <c r="J141" s="158" t="s">
        <v>837</v>
      </c>
      <c r="K141" s="157" t="s">
        <v>838</v>
      </c>
      <c r="L141" s="157" t="s">
        <v>694</v>
      </c>
      <c r="M141" s="158" t="s">
        <v>762</v>
      </c>
      <c r="N141" s="158" t="s">
        <v>168</v>
      </c>
      <c r="O141" s="159" t="s">
        <v>769</v>
      </c>
      <c r="P141" s="160" t="s">
        <v>839</v>
      </c>
    </row>
    <row r="142" spans="1:16" ht="12.75" customHeight="1" thickBot="1">
      <c r="A142" s="24" t="str">
        <f t="shared" si="24"/>
        <v>IBVS 5980 </v>
      </c>
      <c r="B142" s="16" t="str">
        <f t="shared" si="25"/>
        <v>I</v>
      </c>
      <c r="C142" s="24">
        <f t="shared" si="26"/>
        <v>55431.435299999997</v>
      </c>
      <c r="D142" s="58" t="str">
        <f t="shared" si="27"/>
        <v>vis</v>
      </c>
      <c r="E142" s="156">
        <f>VLOOKUP(C142,'Active 1'!C$21:E$962,3,FALSE)</f>
        <v>29935.741219833624</v>
      </c>
      <c r="F142" s="16" t="s">
        <v>74</v>
      </c>
      <c r="G142" s="58" t="str">
        <f t="shared" si="28"/>
        <v>55431.4353</v>
      </c>
      <c r="H142" s="24">
        <f t="shared" si="29"/>
        <v>10226</v>
      </c>
      <c r="I142" s="157" t="s">
        <v>840</v>
      </c>
      <c r="J142" s="158" t="s">
        <v>841</v>
      </c>
      <c r="K142" s="157" t="s">
        <v>842</v>
      </c>
      <c r="L142" s="157" t="s">
        <v>843</v>
      </c>
      <c r="M142" s="158" t="s">
        <v>762</v>
      </c>
      <c r="N142" s="158" t="s">
        <v>168</v>
      </c>
      <c r="O142" s="159" t="s">
        <v>769</v>
      </c>
      <c r="P142" s="160" t="s">
        <v>839</v>
      </c>
    </row>
    <row r="143" spans="1:16" ht="12.75" customHeight="1" thickBot="1">
      <c r="A143" s="24" t="str">
        <f t="shared" si="24"/>
        <v>OEJV 0137 </v>
      </c>
      <c r="B143" s="16" t="str">
        <f t="shared" si="25"/>
        <v>I</v>
      </c>
      <c r="C143" s="24">
        <f t="shared" si="26"/>
        <v>55483.267999999996</v>
      </c>
      <c r="D143" s="58" t="str">
        <f t="shared" si="27"/>
        <v>vis</v>
      </c>
      <c r="E143" s="156">
        <f>VLOOKUP(C143,'Active 1'!C$21:E$962,3,FALSE)</f>
        <v>30047.740267361914</v>
      </c>
      <c r="F143" s="16" t="s">
        <v>74</v>
      </c>
      <c r="G143" s="58" t="str">
        <f t="shared" si="28"/>
        <v>55483.2680</v>
      </c>
      <c r="H143" s="24">
        <f t="shared" si="29"/>
        <v>10338</v>
      </c>
      <c r="I143" s="157" t="s">
        <v>852</v>
      </c>
      <c r="J143" s="158" t="s">
        <v>853</v>
      </c>
      <c r="K143" s="157" t="s">
        <v>854</v>
      </c>
      <c r="L143" s="157" t="s">
        <v>855</v>
      </c>
      <c r="M143" s="158" t="s">
        <v>762</v>
      </c>
      <c r="N143" s="158" t="s">
        <v>74</v>
      </c>
      <c r="O143" s="159" t="s">
        <v>856</v>
      </c>
      <c r="P143" s="160" t="s">
        <v>825</v>
      </c>
    </row>
    <row r="144" spans="1:16" ht="12.75" customHeight="1" thickBot="1">
      <c r="A144" s="24" t="str">
        <f t="shared" si="24"/>
        <v>OEJV 0137 </v>
      </c>
      <c r="B144" s="16" t="str">
        <f t="shared" si="25"/>
        <v>I</v>
      </c>
      <c r="C144" s="24">
        <f t="shared" si="26"/>
        <v>55483.267999999996</v>
      </c>
      <c r="D144" s="58" t="str">
        <f t="shared" si="27"/>
        <v>vis</v>
      </c>
      <c r="E144" s="156">
        <f>VLOOKUP(C144,'Active 1'!C$21:E$962,3,FALSE)</f>
        <v>30047.740267361914</v>
      </c>
      <c r="F144" s="16" t="s">
        <v>74</v>
      </c>
      <c r="G144" s="58" t="str">
        <f t="shared" si="28"/>
        <v>55483.2680</v>
      </c>
      <c r="H144" s="24">
        <f t="shared" si="29"/>
        <v>10338</v>
      </c>
      <c r="I144" s="157" t="s">
        <v>852</v>
      </c>
      <c r="J144" s="158" t="s">
        <v>853</v>
      </c>
      <c r="K144" s="157" t="s">
        <v>854</v>
      </c>
      <c r="L144" s="157" t="s">
        <v>855</v>
      </c>
      <c r="M144" s="158" t="s">
        <v>762</v>
      </c>
      <c r="N144" s="158" t="s">
        <v>168</v>
      </c>
      <c r="O144" s="159" t="s">
        <v>856</v>
      </c>
      <c r="P144" s="160" t="s">
        <v>825</v>
      </c>
    </row>
    <row r="145" spans="1:16" ht="12.75" customHeight="1" thickBot="1">
      <c r="A145" s="24" t="str">
        <f t="shared" si="24"/>
        <v>IBVS 5960 </v>
      </c>
      <c r="B145" s="16" t="str">
        <f t="shared" si="25"/>
        <v>II</v>
      </c>
      <c r="C145" s="24">
        <f t="shared" si="26"/>
        <v>55518.6751</v>
      </c>
      <c r="D145" s="58" t="str">
        <f t="shared" si="27"/>
        <v>vis</v>
      </c>
      <c r="E145" s="156">
        <f>VLOOKUP(C145,'Active 1'!C$21:E$962,3,FALSE)</f>
        <v>30124.247211351703</v>
      </c>
      <c r="F145" s="16" t="s">
        <v>74</v>
      </c>
      <c r="G145" s="58" t="str">
        <f t="shared" si="28"/>
        <v>55518.6751</v>
      </c>
      <c r="H145" s="24">
        <f t="shared" si="29"/>
        <v>10414.5</v>
      </c>
      <c r="I145" s="157" t="s">
        <v>857</v>
      </c>
      <c r="J145" s="158" t="s">
        <v>858</v>
      </c>
      <c r="K145" s="157" t="s">
        <v>859</v>
      </c>
      <c r="L145" s="157" t="s">
        <v>860</v>
      </c>
      <c r="M145" s="158" t="s">
        <v>762</v>
      </c>
      <c r="N145" s="158" t="s">
        <v>74</v>
      </c>
      <c r="O145" s="159" t="s">
        <v>425</v>
      </c>
      <c r="P145" s="160" t="s">
        <v>861</v>
      </c>
    </row>
    <row r="146" spans="1:16" ht="12.75" customHeight="1" thickBot="1">
      <c r="A146" s="24" t="str">
        <f t="shared" si="24"/>
        <v>VSB 53 </v>
      </c>
      <c r="B146" s="16" t="str">
        <f t="shared" si="25"/>
        <v>I</v>
      </c>
      <c r="C146" s="24">
        <f t="shared" si="26"/>
        <v>55845.168799999999</v>
      </c>
      <c r="D146" s="58" t="str">
        <f t="shared" si="27"/>
        <v>vis</v>
      </c>
      <c r="E146" s="156">
        <f>VLOOKUP(C146,'Active 1'!C$21:E$962,3,FALSE)</f>
        <v>30829.728180392267</v>
      </c>
      <c r="F146" s="16" t="s">
        <v>74</v>
      </c>
      <c r="G146" s="58" t="str">
        <f t="shared" si="28"/>
        <v>55845.1688</v>
      </c>
      <c r="H146" s="24">
        <f t="shared" si="29"/>
        <v>11120</v>
      </c>
      <c r="I146" s="157" t="s">
        <v>862</v>
      </c>
      <c r="J146" s="158" t="s">
        <v>863</v>
      </c>
      <c r="K146" s="157" t="s">
        <v>864</v>
      </c>
      <c r="L146" s="157" t="s">
        <v>570</v>
      </c>
      <c r="M146" s="158" t="s">
        <v>762</v>
      </c>
      <c r="N146" s="158" t="s">
        <v>74</v>
      </c>
      <c r="O146" s="159" t="s">
        <v>830</v>
      </c>
      <c r="P146" s="160" t="s">
        <v>865</v>
      </c>
    </row>
    <row r="147" spans="1:16" ht="12.75" customHeight="1" thickBot="1">
      <c r="A147" s="24" t="str">
        <f t="shared" si="24"/>
        <v>IBVS 6042 </v>
      </c>
      <c r="B147" s="16" t="str">
        <f t="shared" si="25"/>
        <v>II</v>
      </c>
      <c r="C147" s="24">
        <f t="shared" si="26"/>
        <v>56245.713499999998</v>
      </c>
      <c r="D147" s="58" t="str">
        <f t="shared" si="27"/>
        <v>vis</v>
      </c>
      <c r="E147" s="156">
        <f>VLOOKUP(C147,'Active 1'!C$21:E$962,3,FALSE)</f>
        <v>31695.217049243522</v>
      </c>
      <c r="F147" s="16" t="s">
        <v>74</v>
      </c>
      <c r="G147" s="58" t="str">
        <f t="shared" si="28"/>
        <v>56245.7135</v>
      </c>
      <c r="H147" s="24">
        <f t="shared" si="29"/>
        <v>11985.5</v>
      </c>
      <c r="I147" s="157" t="s">
        <v>866</v>
      </c>
      <c r="J147" s="158" t="s">
        <v>867</v>
      </c>
      <c r="K147" s="157" t="s">
        <v>868</v>
      </c>
      <c r="L147" s="157" t="s">
        <v>869</v>
      </c>
      <c r="M147" s="158" t="s">
        <v>762</v>
      </c>
      <c r="N147" s="158" t="s">
        <v>74</v>
      </c>
      <c r="O147" s="159" t="s">
        <v>425</v>
      </c>
      <c r="P147" s="160" t="s">
        <v>870</v>
      </c>
    </row>
    <row r="148" spans="1:16" ht="12.75" customHeight="1" thickBot="1">
      <c r="A148" s="24" t="str">
        <f t="shared" si="24"/>
        <v>BAVM 238 </v>
      </c>
      <c r="B148" s="16" t="str">
        <f t="shared" si="25"/>
        <v>II</v>
      </c>
      <c r="C148" s="24">
        <f t="shared" si="26"/>
        <v>56876.499100000001</v>
      </c>
      <c r="D148" s="58" t="str">
        <f t="shared" si="27"/>
        <v>vis</v>
      </c>
      <c r="E148" s="156">
        <f>VLOOKUP(C148,'Active 1'!C$21:E$962,3,FALSE)</f>
        <v>33058.205787907806</v>
      </c>
      <c r="F148" s="16" t="s">
        <v>74</v>
      </c>
      <c r="G148" s="58" t="str">
        <f t="shared" si="28"/>
        <v>56876.4991</v>
      </c>
      <c r="H148" s="24">
        <f t="shared" si="29"/>
        <v>13348.5</v>
      </c>
      <c r="I148" s="157" t="s">
        <v>892</v>
      </c>
      <c r="J148" s="158" t="s">
        <v>893</v>
      </c>
      <c r="K148" s="157" t="s">
        <v>894</v>
      </c>
      <c r="L148" s="157" t="s">
        <v>895</v>
      </c>
      <c r="M148" s="158" t="s">
        <v>762</v>
      </c>
      <c r="N148" s="158" t="s">
        <v>819</v>
      </c>
      <c r="O148" s="159" t="s">
        <v>641</v>
      </c>
      <c r="P148" s="160" t="s">
        <v>896</v>
      </c>
    </row>
    <row r="149" spans="1:16" ht="12.75" customHeight="1" thickBot="1">
      <c r="A149" s="24" t="str">
        <f t="shared" si="24"/>
        <v>BAVM 238 </v>
      </c>
      <c r="B149" s="16" t="str">
        <f t="shared" si="25"/>
        <v>II</v>
      </c>
      <c r="C149" s="24">
        <f t="shared" si="26"/>
        <v>56877.422700000003</v>
      </c>
      <c r="D149" s="58" t="str">
        <f t="shared" si="27"/>
        <v>vis</v>
      </c>
      <c r="E149" s="156">
        <f>VLOOKUP(C149,'Active 1'!C$21:E$962,3,FALSE)</f>
        <v>33060.201484066747</v>
      </c>
      <c r="F149" s="16" t="s">
        <v>74</v>
      </c>
      <c r="G149" s="58" t="str">
        <f t="shared" si="28"/>
        <v>56877.4227</v>
      </c>
      <c r="H149" s="24">
        <f t="shared" si="29"/>
        <v>13350.5</v>
      </c>
      <c r="I149" s="157" t="s">
        <v>897</v>
      </c>
      <c r="J149" s="158" t="s">
        <v>898</v>
      </c>
      <c r="K149" s="157" t="s">
        <v>899</v>
      </c>
      <c r="L149" s="157" t="s">
        <v>891</v>
      </c>
      <c r="M149" s="158" t="s">
        <v>762</v>
      </c>
      <c r="N149" s="158" t="s">
        <v>819</v>
      </c>
      <c r="O149" s="159" t="s">
        <v>641</v>
      </c>
      <c r="P149" s="160" t="s">
        <v>896</v>
      </c>
    </row>
    <row r="150" spans="1:16" ht="12.75" customHeight="1" thickBot="1">
      <c r="A150" s="24" t="str">
        <f t="shared" si="24"/>
        <v>IBVS 2474 </v>
      </c>
      <c r="B150" s="16" t="str">
        <f t="shared" si="25"/>
        <v>I</v>
      </c>
      <c r="C150" s="24">
        <f t="shared" si="26"/>
        <v>45608.700100000002</v>
      </c>
      <c r="D150" s="58" t="str">
        <f t="shared" si="27"/>
        <v>vis</v>
      </c>
      <c r="E150" s="156" t="e">
        <f>VLOOKUP(C150,'Active 1'!C$21:E$962,3,FALSE)</f>
        <v>#N/A</v>
      </c>
      <c r="F150" s="16" t="s">
        <v>74</v>
      </c>
      <c r="G150" s="58" t="str">
        <f t="shared" si="28"/>
        <v>45608.7001</v>
      </c>
      <c r="H150" s="24">
        <f t="shared" si="29"/>
        <v>-10999</v>
      </c>
      <c r="I150" s="157" t="s">
        <v>584</v>
      </c>
      <c r="J150" s="158" t="s">
        <v>585</v>
      </c>
      <c r="K150" s="157">
        <v>-10999</v>
      </c>
      <c r="L150" s="157" t="s">
        <v>586</v>
      </c>
      <c r="M150" s="158" t="s">
        <v>404</v>
      </c>
      <c r="N150" s="158" t="s">
        <v>405</v>
      </c>
      <c r="O150" s="159" t="s">
        <v>587</v>
      </c>
      <c r="P150" s="160" t="s">
        <v>588</v>
      </c>
    </row>
    <row r="151" spans="1:16" ht="12.75" customHeight="1" thickBot="1">
      <c r="A151" s="24" t="str">
        <f t="shared" si="24"/>
        <v>IBVS 2474 </v>
      </c>
      <c r="B151" s="16" t="str">
        <f t="shared" si="25"/>
        <v>I</v>
      </c>
      <c r="C151" s="24">
        <f t="shared" si="26"/>
        <v>45620.729899999998</v>
      </c>
      <c r="D151" s="58" t="str">
        <f t="shared" si="27"/>
        <v>vis</v>
      </c>
      <c r="E151" s="156" t="e">
        <f>VLOOKUP(C151,'Active 1'!C$21:E$962,3,FALSE)</f>
        <v>#N/A</v>
      </c>
      <c r="F151" s="16" t="s">
        <v>74</v>
      </c>
      <c r="G151" s="58" t="str">
        <f t="shared" si="28"/>
        <v>45620.7299</v>
      </c>
      <c r="H151" s="24">
        <f t="shared" si="29"/>
        <v>-10973</v>
      </c>
      <c r="I151" s="157" t="s">
        <v>589</v>
      </c>
      <c r="J151" s="158" t="s">
        <v>590</v>
      </c>
      <c r="K151" s="157">
        <v>-10973</v>
      </c>
      <c r="L151" s="157" t="s">
        <v>591</v>
      </c>
      <c r="M151" s="158" t="s">
        <v>404</v>
      </c>
      <c r="N151" s="158" t="s">
        <v>405</v>
      </c>
      <c r="O151" s="159" t="s">
        <v>587</v>
      </c>
      <c r="P151" s="160" t="s">
        <v>588</v>
      </c>
    </row>
    <row r="152" spans="1:16" ht="12.75" customHeight="1" thickBot="1">
      <c r="A152" s="24" t="str">
        <f t="shared" si="24"/>
        <v>BAVM 38 </v>
      </c>
      <c r="B152" s="16" t="str">
        <f t="shared" si="25"/>
        <v>I</v>
      </c>
      <c r="C152" s="24">
        <f t="shared" si="26"/>
        <v>45637.387999999999</v>
      </c>
      <c r="D152" s="58" t="str">
        <f t="shared" si="27"/>
        <v>vis</v>
      </c>
      <c r="E152" s="156">
        <f>VLOOKUP(C152,'Active 1'!C$21:E$962,3,FALSE)</f>
        <v>8772.9623360967562</v>
      </c>
      <c r="F152" s="16" t="s">
        <v>74</v>
      </c>
      <c r="G152" s="58" t="str">
        <f t="shared" si="28"/>
        <v>45637.388</v>
      </c>
      <c r="H152" s="24">
        <f t="shared" si="29"/>
        <v>-10937</v>
      </c>
      <c r="I152" s="157" t="s">
        <v>592</v>
      </c>
      <c r="J152" s="158" t="s">
        <v>593</v>
      </c>
      <c r="K152" s="157">
        <v>-10937</v>
      </c>
      <c r="L152" s="157" t="s">
        <v>594</v>
      </c>
      <c r="M152" s="158" t="s">
        <v>424</v>
      </c>
      <c r="N152" s="158"/>
      <c r="O152" s="159" t="s">
        <v>497</v>
      </c>
      <c r="P152" s="160" t="s">
        <v>595</v>
      </c>
    </row>
    <row r="153" spans="1:16" ht="12.75" customHeight="1" thickBot="1">
      <c r="A153" s="24" t="str">
        <f t="shared" si="24"/>
        <v>IBVS 2474 </v>
      </c>
      <c r="B153" s="16" t="str">
        <f t="shared" si="25"/>
        <v>II</v>
      </c>
      <c r="C153" s="24">
        <f t="shared" si="26"/>
        <v>45654.742299999998</v>
      </c>
      <c r="D153" s="58" t="str">
        <f t="shared" si="27"/>
        <v>vis</v>
      </c>
      <c r="E153" s="156" t="e">
        <f>VLOOKUP(C153,'Active 1'!C$21:E$962,3,FALSE)</f>
        <v>#N/A</v>
      </c>
      <c r="F153" s="16" t="s">
        <v>74</v>
      </c>
      <c r="G153" s="58" t="str">
        <f t="shared" si="28"/>
        <v>45654.7423</v>
      </c>
      <c r="H153" s="24">
        <f t="shared" si="29"/>
        <v>-10899.5</v>
      </c>
      <c r="I153" s="157" t="s">
        <v>596</v>
      </c>
      <c r="J153" s="158" t="s">
        <v>597</v>
      </c>
      <c r="K153" s="157">
        <v>-10899.5</v>
      </c>
      <c r="L153" s="157" t="s">
        <v>598</v>
      </c>
      <c r="M153" s="158" t="s">
        <v>404</v>
      </c>
      <c r="N153" s="158" t="s">
        <v>405</v>
      </c>
      <c r="O153" s="159" t="s">
        <v>587</v>
      </c>
      <c r="P153" s="160" t="s">
        <v>588</v>
      </c>
    </row>
    <row r="154" spans="1:16" ht="12.75" customHeight="1" thickBot="1">
      <c r="A154" s="24" t="str">
        <f t="shared" si="24"/>
        <v>BAVM 56 </v>
      </c>
      <c r="B154" s="16" t="str">
        <f t="shared" si="25"/>
        <v>I</v>
      </c>
      <c r="C154" s="24">
        <f t="shared" si="26"/>
        <v>47777.342499999999</v>
      </c>
      <c r="D154" s="58" t="str">
        <f t="shared" si="27"/>
        <v>vis</v>
      </c>
      <c r="E154" s="156" t="e">
        <f>VLOOKUP(C154,'Active 1'!C$21:E$962,3,FALSE)</f>
        <v>#N/A</v>
      </c>
      <c r="F154" s="16" t="s">
        <v>74</v>
      </c>
      <c r="G154" s="58" t="str">
        <f t="shared" si="28"/>
        <v>47777.3425</v>
      </c>
      <c r="H154" s="24">
        <f t="shared" si="29"/>
        <v>-6313</v>
      </c>
      <c r="I154" s="157" t="s">
        <v>643</v>
      </c>
      <c r="J154" s="158" t="s">
        <v>644</v>
      </c>
      <c r="K154" s="157">
        <v>-6313</v>
      </c>
      <c r="L154" s="157" t="s">
        <v>645</v>
      </c>
      <c r="M154" s="158" t="s">
        <v>404</v>
      </c>
      <c r="N154" s="158" t="s">
        <v>646</v>
      </c>
      <c r="O154" s="159" t="s">
        <v>641</v>
      </c>
      <c r="P154" s="160" t="s">
        <v>647</v>
      </c>
    </row>
    <row r="155" spans="1:16" ht="12.75" customHeight="1" thickBot="1">
      <c r="A155" s="24" t="str">
        <f t="shared" si="24"/>
        <v>BAVM 59 </v>
      </c>
      <c r="B155" s="16" t="str">
        <f t="shared" si="25"/>
        <v>I</v>
      </c>
      <c r="C155" s="24">
        <f t="shared" si="26"/>
        <v>48287.338199999998</v>
      </c>
      <c r="D155" s="58" t="str">
        <f t="shared" si="27"/>
        <v>vis</v>
      </c>
      <c r="E155" s="156" t="e">
        <f>VLOOKUP(C155,'Active 1'!C$21:E$962,3,FALSE)</f>
        <v>#N/A</v>
      </c>
      <c r="F155" s="16" t="s">
        <v>74</v>
      </c>
      <c r="G155" s="58" t="str">
        <f t="shared" si="28"/>
        <v>48287.3382</v>
      </c>
      <c r="H155" s="24">
        <f t="shared" si="29"/>
        <v>-5211</v>
      </c>
      <c r="I155" s="157" t="s">
        <v>648</v>
      </c>
      <c r="J155" s="158" t="s">
        <v>649</v>
      </c>
      <c r="K155" s="157">
        <v>-5211</v>
      </c>
      <c r="L155" s="157" t="s">
        <v>650</v>
      </c>
      <c r="M155" s="158" t="s">
        <v>404</v>
      </c>
      <c r="N155" s="158" t="s">
        <v>646</v>
      </c>
      <c r="O155" s="159" t="s">
        <v>641</v>
      </c>
      <c r="P155" s="160" t="s">
        <v>651</v>
      </c>
    </row>
    <row r="156" spans="1:16" ht="12.75" customHeight="1" thickBot="1">
      <c r="A156" s="24" t="str">
        <f t="shared" si="24"/>
        <v> AN 326 No.2, 127ff </v>
      </c>
      <c r="B156" s="16" t="str">
        <f t="shared" si="25"/>
        <v>II</v>
      </c>
      <c r="C156" s="24">
        <f t="shared" si="26"/>
        <v>52157.423799999997</v>
      </c>
      <c r="D156" s="58" t="str">
        <f t="shared" si="27"/>
        <v>vis</v>
      </c>
      <c r="E156" s="156">
        <f>VLOOKUP(C156,'Active 1'!C$21:E$962,3,FALSE)</f>
        <v>22861.323533765099</v>
      </c>
      <c r="F156" s="16" t="s">
        <v>74</v>
      </c>
      <c r="G156" s="58" t="str">
        <f t="shared" si="28"/>
        <v>52157.4238</v>
      </c>
      <c r="H156" s="24">
        <f t="shared" si="29"/>
        <v>3151.5</v>
      </c>
      <c r="I156" s="157" t="s">
        <v>692</v>
      </c>
      <c r="J156" s="158" t="s">
        <v>693</v>
      </c>
      <c r="K156" s="157">
        <v>3151.5</v>
      </c>
      <c r="L156" s="157" t="s">
        <v>694</v>
      </c>
      <c r="M156" s="158" t="s">
        <v>404</v>
      </c>
      <c r="N156" s="158" t="s">
        <v>405</v>
      </c>
      <c r="O156" s="159" t="s">
        <v>695</v>
      </c>
      <c r="P156" s="159" t="s">
        <v>696</v>
      </c>
    </row>
    <row r="157" spans="1:16" ht="12.75" customHeight="1" thickBot="1">
      <c r="A157" s="24" t="str">
        <f t="shared" si="24"/>
        <v> AN 326 No.2, 127ff </v>
      </c>
      <c r="B157" s="16" t="str">
        <f t="shared" si="25"/>
        <v>II</v>
      </c>
      <c r="C157" s="24">
        <f t="shared" si="26"/>
        <v>52162.514900000002</v>
      </c>
      <c r="D157" s="58" t="str">
        <f t="shared" si="27"/>
        <v>vis</v>
      </c>
      <c r="E157" s="156">
        <f>VLOOKUP(C157,'Active 1'!C$21:E$962,3,FALSE)</f>
        <v>22872.324279450193</v>
      </c>
      <c r="F157" s="16" t="s">
        <v>74</v>
      </c>
      <c r="G157" s="58" t="str">
        <f t="shared" si="28"/>
        <v>52162.5149</v>
      </c>
      <c r="H157" s="24">
        <f t="shared" si="29"/>
        <v>3162.5</v>
      </c>
      <c r="I157" s="157" t="s">
        <v>697</v>
      </c>
      <c r="J157" s="158" t="s">
        <v>698</v>
      </c>
      <c r="K157" s="157">
        <v>3162.5</v>
      </c>
      <c r="L157" s="157" t="s">
        <v>699</v>
      </c>
      <c r="M157" s="158" t="s">
        <v>404</v>
      </c>
      <c r="N157" s="158" t="s">
        <v>405</v>
      </c>
      <c r="O157" s="159" t="s">
        <v>695</v>
      </c>
      <c r="P157" s="159" t="s">
        <v>696</v>
      </c>
    </row>
    <row r="158" spans="1:16" ht="12.75" customHeight="1" thickBot="1">
      <c r="A158" s="24" t="str">
        <f t="shared" si="24"/>
        <v> AN 326 No.2, 127ff </v>
      </c>
      <c r="B158" s="16" t="str">
        <f t="shared" si="25"/>
        <v>I</v>
      </c>
      <c r="C158" s="24">
        <f t="shared" si="26"/>
        <v>52184.496400000004</v>
      </c>
      <c r="D158" s="58" t="str">
        <f t="shared" si="27"/>
        <v>vis</v>
      </c>
      <c r="E158" s="156">
        <f>VLOOKUP(C158,'Active 1'!C$21:E$962,3,FALSE)</f>
        <v>22919.821459092454</v>
      </c>
      <c r="F158" s="16" t="s">
        <v>74</v>
      </c>
      <c r="G158" s="58" t="str">
        <f t="shared" si="28"/>
        <v>52184.4964</v>
      </c>
      <c r="H158" s="24">
        <f t="shared" si="29"/>
        <v>3210</v>
      </c>
      <c r="I158" s="157" t="s">
        <v>700</v>
      </c>
      <c r="J158" s="158" t="s">
        <v>701</v>
      </c>
      <c r="K158" s="157">
        <v>3210</v>
      </c>
      <c r="L158" s="157" t="s">
        <v>702</v>
      </c>
      <c r="M158" s="158" t="s">
        <v>404</v>
      </c>
      <c r="N158" s="158" t="s">
        <v>405</v>
      </c>
      <c r="O158" s="159" t="s">
        <v>695</v>
      </c>
      <c r="P158" s="159" t="s">
        <v>696</v>
      </c>
    </row>
    <row r="159" spans="1:16" ht="12.75" customHeight="1" thickBot="1">
      <c r="A159" s="24" t="str">
        <f t="shared" si="24"/>
        <v>IBVS 5443 </v>
      </c>
      <c r="B159" s="16" t="str">
        <f t="shared" si="25"/>
        <v>I</v>
      </c>
      <c r="C159" s="24">
        <f t="shared" si="26"/>
        <v>52185.421699999999</v>
      </c>
      <c r="D159" s="58" t="str">
        <f t="shared" si="27"/>
        <v>vis</v>
      </c>
      <c r="E159" s="156" t="e">
        <f>VLOOKUP(C159,'Active 1'!C$21:E$962,3,FALSE)</f>
        <v>#N/A</v>
      </c>
      <c r="F159" s="16" t="s">
        <v>74</v>
      </c>
      <c r="G159" s="58" t="str">
        <f t="shared" si="28"/>
        <v>52185.4217</v>
      </c>
      <c r="H159" s="24">
        <f t="shared" si="29"/>
        <v>3212</v>
      </c>
      <c r="I159" s="157" t="s">
        <v>703</v>
      </c>
      <c r="J159" s="158" t="s">
        <v>704</v>
      </c>
      <c r="K159" s="157">
        <v>3212</v>
      </c>
      <c r="L159" s="157" t="s">
        <v>705</v>
      </c>
      <c r="M159" s="158" t="s">
        <v>404</v>
      </c>
      <c r="N159" s="158" t="s">
        <v>59</v>
      </c>
      <c r="O159" s="159" t="s">
        <v>706</v>
      </c>
      <c r="P159" s="160" t="s">
        <v>707</v>
      </c>
    </row>
    <row r="160" spans="1:16" ht="12.75" customHeight="1" thickBot="1">
      <c r="A160" s="24" t="str">
        <f t="shared" si="24"/>
        <v> AN 326 No.2, 127ff </v>
      </c>
      <c r="B160" s="16" t="str">
        <f t="shared" si="25"/>
        <v>I</v>
      </c>
      <c r="C160" s="24">
        <f t="shared" si="26"/>
        <v>52185.422899999998</v>
      </c>
      <c r="D160" s="58" t="str">
        <f t="shared" si="27"/>
        <v>vis</v>
      </c>
      <c r="E160" s="156">
        <f>VLOOKUP(C160,'Active 1'!C$21:E$962,3,FALSE)</f>
        <v>22921.823421512592</v>
      </c>
      <c r="F160" s="16" t="s">
        <v>74</v>
      </c>
      <c r="G160" s="58" t="str">
        <f t="shared" si="28"/>
        <v>52185.4229</v>
      </c>
      <c r="H160" s="24">
        <f t="shared" si="29"/>
        <v>3212</v>
      </c>
      <c r="I160" s="157" t="s">
        <v>710</v>
      </c>
      <c r="J160" s="158" t="s">
        <v>711</v>
      </c>
      <c r="K160" s="157">
        <v>3212</v>
      </c>
      <c r="L160" s="157" t="s">
        <v>712</v>
      </c>
      <c r="M160" s="158" t="s">
        <v>404</v>
      </c>
      <c r="N160" s="158" t="s">
        <v>405</v>
      </c>
      <c r="O160" s="159" t="s">
        <v>695</v>
      </c>
      <c r="P160" s="159" t="s">
        <v>696</v>
      </c>
    </row>
    <row r="161" spans="1:16" ht="12.75" customHeight="1" thickBot="1">
      <c r="A161" s="24" t="str">
        <f t="shared" si="24"/>
        <v> JAAVSO 41;122 </v>
      </c>
      <c r="B161" s="16" t="str">
        <f t="shared" si="25"/>
        <v>I</v>
      </c>
      <c r="C161" s="24">
        <f t="shared" si="26"/>
        <v>54014.835200000001</v>
      </c>
      <c r="D161" s="58" t="str">
        <f t="shared" si="27"/>
        <v>vis</v>
      </c>
      <c r="E161" s="156">
        <f>VLOOKUP(C161,'Active 1'!C$21:E$962,3,FALSE)</f>
        <v>26874.780437769659</v>
      </c>
      <c r="F161" s="16" t="s">
        <v>74</v>
      </c>
      <c r="G161" s="58" t="str">
        <f t="shared" si="28"/>
        <v>54014.8352</v>
      </c>
      <c r="H161" s="24">
        <f t="shared" si="29"/>
        <v>7165</v>
      </c>
      <c r="I161" s="157" t="s">
        <v>759</v>
      </c>
      <c r="J161" s="158" t="s">
        <v>760</v>
      </c>
      <c r="K161" s="157">
        <v>7165</v>
      </c>
      <c r="L161" s="157" t="s">
        <v>761</v>
      </c>
      <c r="M161" s="158" t="s">
        <v>762</v>
      </c>
      <c r="N161" s="158" t="s">
        <v>424</v>
      </c>
      <c r="O161" s="159" t="s">
        <v>763</v>
      </c>
      <c r="P161" s="159" t="s">
        <v>764</v>
      </c>
    </row>
    <row r="162" spans="1:16" ht="12.75" customHeight="1" thickBot="1">
      <c r="A162" s="24" t="str">
        <f t="shared" si="24"/>
        <v>OEJV 0160 </v>
      </c>
      <c r="B162" s="16" t="str">
        <f t="shared" si="25"/>
        <v>I</v>
      </c>
      <c r="C162" s="24">
        <f t="shared" si="26"/>
        <v>54691.433649999999</v>
      </c>
      <c r="D162" s="58" t="str">
        <f t="shared" si="27"/>
        <v>vis</v>
      </c>
      <c r="E162" s="156">
        <f>VLOOKUP(C162,'Active 1'!C$21:E$962,3,FALSE)</f>
        <v>28336.7606541026</v>
      </c>
      <c r="F162" s="16" t="s">
        <v>74</v>
      </c>
      <c r="G162" s="58" t="str">
        <f t="shared" si="28"/>
        <v>54691.43365</v>
      </c>
      <c r="H162" s="24">
        <f t="shared" si="29"/>
        <v>8627</v>
      </c>
      <c r="I162" s="157" t="s">
        <v>785</v>
      </c>
      <c r="J162" s="158" t="s">
        <v>786</v>
      </c>
      <c r="K162" s="157">
        <v>8627</v>
      </c>
      <c r="L162" s="157" t="s">
        <v>787</v>
      </c>
      <c r="M162" s="158" t="s">
        <v>762</v>
      </c>
      <c r="N162" s="158" t="s">
        <v>74</v>
      </c>
      <c r="O162" s="159" t="s">
        <v>788</v>
      </c>
      <c r="P162" s="160" t="s">
        <v>789</v>
      </c>
    </row>
    <row r="163" spans="1:16" ht="12.75" customHeight="1" thickBot="1">
      <c r="A163" s="24" t="str">
        <f t="shared" si="24"/>
        <v>VSB 50 </v>
      </c>
      <c r="B163" s="16" t="str">
        <f t="shared" si="25"/>
        <v>I</v>
      </c>
      <c r="C163" s="24">
        <f t="shared" si="26"/>
        <v>55194.951000000001</v>
      </c>
      <c r="D163" s="58" t="str">
        <f t="shared" si="27"/>
        <v>vis</v>
      </c>
      <c r="E163" s="156">
        <f>VLOOKUP(C163,'Active 1'!C$21:E$962,3,FALSE)</f>
        <v>29424.750737852264</v>
      </c>
      <c r="F163" s="16" t="s">
        <v>74</v>
      </c>
      <c r="G163" s="58" t="str">
        <f t="shared" si="28"/>
        <v>55194.951</v>
      </c>
      <c r="H163" s="24">
        <f t="shared" si="29"/>
        <v>9715</v>
      </c>
      <c r="I163" s="157" t="s">
        <v>826</v>
      </c>
      <c r="J163" s="158" t="s">
        <v>827</v>
      </c>
      <c r="K163" s="157" t="s">
        <v>828</v>
      </c>
      <c r="L163" s="157" t="s">
        <v>829</v>
      </c>
      <c r="M163" s="158" t="s">
        <v>762</v>
      </c>
      <c r="N163" s="158" t="s">
        <v>74</v>
      </c>
      <c r="O163" s="159" t="s">
        <v>830</v>
      </c>
      <c r="P163" s="160" t="s">
        <v>831</v>
      </c>
    </row>
    <row r="164" spans="1:16" ht="12.75" customHeight="1" thickBot="1">
      <c r="A164" s="24" t="str">
        <f t="shared" si="24"/>
        <v>OEJV 0137 </v>
      </c>
      <c r="B164" s="16" t="str">
        <f t="shared" si="25"/>
        <v>II</v>
      </c>
      <c r="C164" s="24">
        <f t="shared" si="26"/>
        <v>55410.378900000003</v>
      </c>
      <c r="D164" s="58" t="str">
        <f t="shared" si="27"/>
        <v>vis</v>
      </c>
      <c r="E164" s="156" t="e">
        <f>VLOOKUP(C164,'Active 1'!C$21:E$962,3,FALSE)</f>
        <v>#N/A</v>
      </c>
      <c r="F164" s="16" t="s">
        <v>74</v>
      </c>
      <c r="G164" s="58" t="str">
        <f t="shared" si="28"/>
        <v>55410.3789</v>
      </c>
      <c r="H164" s="24">
        <f t="shared" si="29"/>
        <v>10180.5</v>
      </c>
      <c r="I164" s="157" t="s">
        <v>832</v>
      </c>
      <c r="J164" s="158" t="s">
        <v>833</v>
      </c>
      <c r="K164" s="157" t="s">
        <v>834</v>
      </c>
      <c r="L164" s="157" t="s">
        <v>835</v>
      </c>
      <c r="M164" s="158" t="s">
        <v>762</v>
      </c>
      <c r="N164" s="158" t="s">
        <v>135</v>
      </c>
      <c r="O164" s="159" t="s">
        <v>824</v>
      </c>
      <c r="P164" s="160" t="s">
        <v>825</v>
      </c>
    </row>
    <row r="165" spans="1:16" ht="12.75" customHeight="1" thickBot="1">
      <c r="A165" s="24" t="str">
        <f t="shared" si="24"/>
        <v>OEJV 0137 </v>
      </c>
      <c r="B165" s="16" t="str">
        <f t="shared" si="25"/>
        <v>II</v>
      </c>
      <c r="C165" s="24">
        <f t="shared" si="26"/>
        <v>55434.446499999998</v>
      </c>
      <c r="D165" s="58" t="str">
        <f t="shared" si="27"/>
        <v>vis</v>
      </c>
      <c r="E165" s="156" t="e">
        <f>VLOOKUP(C165,'Active 1'!C$21:E$962,3,FALSE)</f>
        <v>#N/A</v>
      </c>
      <c r="F165" s="16" t="s">
        <v>74</v>
      </c>
      <c r="G165" s="58" t="str">
        <f t="shared" si="28"/>
        <v>55434.4465</v>
      </c>
      <c r="H165" s="24">
        <f t="shared" si="29"/>
        <v>10232.5</v>
      </c>
      <c r="I165" s="157" t="s">
        <v>844</v>
      </c>
      <c r="J165" s="158" t="s">
        <v>845</v>
      </c>
      <c r="K165" s="157" t="s">
        <v>846</v>
      </c>
      <c r="L165" s="157" t="s">
        <v>847</v>
      </c>
      <c r="M165" s="158" t="s">
        <v>762</v>
      </c>
      <c r="N165" s="158" t="s">
        <v>135</v>
      </c>
      <c r="O165" s="159" t="s">
        <v>824</v>
      </c>
      <c r="P165" s="160" t="s">
        <v>825</v>
      </c>
    </row>
    <row r="166" spans="1:16" ht="12.75" customHeight="1" thickBot="1">
      <c r="A166" s="24" t="str">
        <f t="shared" si="24"/>
        <v>OEJV 0137 </v>
      </c>
      <c r="B166" s="16" t="str">
        <f t="shared" si="25"/>
        <v>II</v>
      </c>
      <c r="C166" s="24">
        <f t="shared" si="26"/>
        <v>55460.3681</v>
      </c>
      <c r="D166" s="58" t="str">
        <f t="shared" si="27"/>
        <v>vis</v>
      </c>
      <c r="E166" s="156" t="e">
        <f>VLOOKUP(C166,'Active 1'!C$21:E$962,3,FALSE)</f>
        <v>#N/A</v>
      </c>
      <c r="F166" s="16" t="s">
        <v>74</v>
      </c>
      <c r="G166" s="58" t="str">
        <f t="shared" si="28"/>
        <v>55460.3681</v>
      </c>
      <c r="H166" s="24">
        <f t="shared" si="29"/>
        <v>10288.5</v>
      </c>
      <c r="I166" s="157" t="s">
        <v>848</v>
      </c>
      <c r="J166" s="158" t="s">
        <v>849</v>
      </c>
      <c r="K166" s="157" t="s">
        <v>850</v>
      </c>
      <c r="L166" s="157" t="s">
        <v>851</v>
      </c>
      <c r="M166" s="158" t="s">
        <v>762</v>
      </c>
      <c r="N166" s="158" t="s">
        <v>135</v>
      </c>
      <c r="O166" s="159" t="s">
        <v>824</v>
      </c>
      <c r="P166" s="160" t="s">
        <v>825</v>
      </c>
    </row>
    <row r="167" spans="1:16" ht="12.75" customHeight="1" thickBot="1">
      <c r="A167" s="24" t="str">
        <f t="shared" si="24"/>
        <v>OEJV 0160 </v>
      </c>
      <c r="B167" s="16" t="str">
        <f t="shared" si="25"/>
        <v>I</v>
      </c>
      <c r="C167" s="24">
        <f t="shared" si="26"/>
        <v>56513.430979999997</v>
      </c>
      <c r="D167" s="58" t="str">
        <f t="shared" si="27"/>
        <v>vis</v>
      </c>
      <c r="E167" s="156">
        <f>VLOOKUP(C167,'Active 1'!C$21:E$962,3,FALSE)</f>
        <v>32273.695553482645</v>
      </c>
      <c r="F167" s="16" t="s">
        <v>74</v>
      </c>
      <c r="G167" s="58" t="str">
        <f t="shared" si="28"/>
        <v>56513.43098</v>
      </c>
      <c r="H167" s="24">
        <f t="shared" si="29"/>
        <v>12564</v>
      </c>
      <c r="I167" s="157" t="s">
        <v>871</v>
      </c>
      <c r="J167" s="158" t="s">
        <v>872</v>
      </c>
      <c r="K167" s="157" t="s">
        <v>873</v>
      </c>
      <c r="L167" s="157" t="s">
        <v>874</v>
      </c>
      <c r="M167" s="158" t="s">
        <v>762</v>
      </c>
      <c r="N167" s="158" t="s">
        <v>135</v>
      </c>
      <c r="O167" s="159" t="s">
        <v>875</v>
      </c>
      <c r="P167" s="160" t="s">
        <v>789</v>
      </c>
    </row>
    <row r="168" spans="1:16" ht="12.75" customHeight="1" thickBot="1">
      <c r="A168" s="24" t="str">
        <f t="shared" si="24"/>
        <v>OEJV 0160 </v>
      </c>
      <c r="B168" s="16" t="str">
        <f t="shared" si="25"/>
        <v>II</v>
      </c>
      <c r="C168" s="24">
        <f t="shared" si="26"/>
        <v>56516.436650000003</v>
      </c>
      <c r="D168" s="58" t="str">
        <f t="shared" si="27"/>
        <v>vis</v>
      </c>
      <c r="E168" s="156">
        <f>VLOOKUP(C168,'Active 1'!C$21:E$962,3,FALSE)</f>
        <v>32280.19014429472</v>
      </c>
      <c r="F168" s="16" t="s">
        <v>74</v>
      </c>
      <c r="G168" s="58" t="str">
        <f t="shared" si="28"/>
        <v>56516.43665</v>
      </c>
      <c r="H168" s="24">
        <f t="shared" si="29"/>
        <v>12570.5</v>
      </c>
      <c r="I168" s="157" t="s">
        <v>876</v>
      </c>
      <c r="J168" s="158" t="s">
        <v>877</v>
      </c>
      <c r="K168" s="157" t="s">
        <v>878</v>
      </c>
      <c r="L168" s="157" t="s">
        <v>879</v>
      </c>
      <c r="M168" s="158" t="s">
        <v>762</v>
      </c>
      <c r="N168" s="158" t="s">
        <v>74</v>
      </c>
      <c r="O168" s="159" t="s">
        <v>875</v>
      </c>
      <c r="P168" s="160" t="s">
        <v>789</v>
      </c>
    </row>
    <row r="169" spans="1:16" ht="12.75" customHeight="1" thickBot="1">
      <c r="A169" s="24" t="str">
        <f t="shared" si="24"/>
        <v>BAVM 234 </v>
      </c>
      <c r="B169" s="16" t="str">
        <f t="shared" si="25"/>
        <v>I</v>
      </c>
      <c r="C169" s="24">
        <f t="shared" si="26"/>
        <v>56588.408100000001</v>
      </c>
      <c r="D169" s="58" t="str">
        <f t="shared" si="27"/>
        <v>vis</v>
      </c>
      <c r="E169" s="156">
        <f>VLOOKUP(C169,'Active 1'!C$21:E$962,3,FALSE)</f>
        <v>32435.7045946172</v>
      </c>
      <c r="F169" s="16" t="s">
        <v>74</v>
      </c>
      <c r="G169" s="58" t="str">
        <f t="shared" si="28"/>
        <v>56588.4081</v>
      </c>
      <c r="H169" s="24">
        <f t="shared" si="29"/>
        <v>12726</v>
      </c>
      <c r="I169" s="157" t="s">
        <v>880</v>
      </c>
      <c r="J169" s="158" t="s">
        <v>881</v>
      </c>
      <c r="K169" s="157" t="s">
        <v>882</v>
      </c>
      <c r="L169" s="157" t="s">
        <v>883</v>
      </c>
      <c r="M169" s="158" t="s">
        <v>762</v>
      </c>
      <c r="N169" s="158" t="s">
        <v>819</v>
      </c>
      <c r="O169" s="159" t="s">
        <v>641</v>
      </c>
      <c r="P169" s="160" t="s">
        <v>884</v>
      </c>
    </row>
    <row r="170" spans="1:16" ht="12.75" customHeight="1" thickBot="1">
      <c r="A170" s="24" t="str">
        <f t="shared" si="24"/>
        <v>BAVM 234 </v>
      </c>
      <c r="B170" s="16" t="str">
        <f t="shared" si="25"/>
        <v>II</v>
      </c>
      <c r="C170" s="24">
        <f t="shared" si="26"/>
        <v>56592.342799999999</v>
      </c>
      <c r="D170" s="58" t="str">
        <f t="shared" si="27"/>
        <v>vis</v>
      </c>
      <c r="E170" s="156">
        <f>VLOOKUP(C170,'Active 1'!C$21:E$962,3,FALSE)</f>
        <v>32444.206614622126</v>
      </c>
      <c r="F170" s="16" t="s">
        <v>74</v>
      </c>
      <c r="G170" s="58" t="str">
        <f t="shared" si="28"/>
        <v>56592.3428</v>
      </c>
      <c r="H170" s="24">
        <f t="shared" si="29"/>
        <v>12734.5</v>
      </c>
      <c r="I170" s="157" t="s">
        <v>885</v>
      </c>
      <c r="J170" s="158" t="s">
        <v>886</v>
      </c>
      <c r="K170" s="157" t="s">
        <v>887</v>
      </c>
      <c r="L170" s="157" t="s">
        <v>567</v>
      </c>
      <c r="M170" s="158" t="s">
        <v>762</v>
      </c>
      <c r="N170" s="158" t="s">
        <v>819</v>
      </c>
      <c r="O170" s="159" t="s">
        <v>641</v>
      </c>
      <c r="P170" s="160" t="s">
        <v>884</v>
      </c>
    </row>
    <row r="171" spans="1:16" ht="12.75" customHeight="1" thickBot="1">
      <c r="A171" s="24" t="str">
        <f t="shared" si="24"/>
        <v>BAVM 234 </v>
      </c>
      <c r="B171" s="16" t="str">
        <f t="shared" si="25"/>
        <v>I</v>
      </c>
      <c r="C171" s="24">
        <f t="shared" si="26"/>
        <v>56592.5749</v>
      </c>
      <c r="D171" s="58" t="str">
        <f t="shared" si="27"/>
        <v>vis</v>
      </c>
      <c r="E171" s="156">
        <f>VLOOKUP(C171,'Active 1'!C$21:E$962,3,FALSE)</f>
        <v>32444.708131597537</v>
      </c>
      <c r="F171" s="16" t="s">
        <v>74</v>
      </c>
      <c r="G171" s="58" t="str">
        <f t="shared" si="28"/>
        <v>56592.5749</v>
      </c>
      <c r="H171" s="24">
        <f t="shared" si="29"/>
        <v>12735</v>
      </c>
      <c r="I171" s="157" t="s">
        <v>888</v>
      </c>
      <c r="J171" s="158" t="s">
        <v>889</v>
      </c>
      <c r="K171" s="157" t="s">
        <v>890</v>
      </c>
      <c r="L171" s="157" t="s">
        <v>891</v>
      </c>
      <c r="M171" s="158" t="s">
        <v>762</v>
      </c>
      <c r="N171" s="158" t="s">
        <v>819</v>
      </c>
      <c r="O171" s="159" t="s">
        <v>641</v>
      </c>
      <c r="P171" s="160" t="s">
        <v>884</v>
      </c>
    </row>
    <row r="172" spans="1:16" ht="12.75" customHeight="1" thickBot="1">
      <c r="A172" s="24" t="str">
        <f t="shared" si="24"/>
        <v> JAAVSO 43-1 </v>
      </c>
      <c r="B172" s="16" t="str">
        <f t="shared" si="25"/>
        <v>I</v>
      </c>
      <c r="C172" s="24">
        <f t="shared" si="26"/>
        <v>57020.6564</v>
      </c>
      <c r="D172" s="58" t="str">
        <f t="shared" si="27"/>
        <v>vis</v>
      </c>
      <c r="E172" s="156">
        <f>VLOOKUP(C172,'Active 1'!C$21:E$962,3,FALSE)</f>
        <v>33369.69795972696</v>
      </c>
      <c r="F172" s="16" t="s">
        <v>74</v>
      </c>
      <c r="G172" s="58" t="str">
        <f t="shared" si="28"/>
        <v>57020.6564</v>
      </c>
      <c r="H172" s="24">
        <f t="shared" si="29"/>
        <v>13660</v>
      </c>
      <c r="I172" s="157" t="s">
        <v>900</v>
      </c>
      <c r="J172" s="158" t="s">
        <v>901</v>
      </c>
      <c r="K172" s="157" t="s">
        <v>902</v>
      </c>
      <c r="L172" s="157" t="s">
        <v>903</v>
      </c>
      <c r="M172" s="158" t="s">
        <v>762</v>
      </c>
      <c r="N172" s="158" t="s">
        <v>74</v>
      </c>
      <c r="O172" s="159" t="s">
        <v>763</v>
      </c>
      <c r="P172" s="159" t="s">
        <v>904</v>
      </c>
    </row>
    <row r="173" spans="1:16" ht="12.75" customHeight="1" thickBot="1">
      <c r="B173" s="16"/>
      <c r="E173" s="156"/>
      <c r="F173" s="16"/>
      <c r="I173" s="157"/>
      <c r="J173" s="158"/>
      <c r="K173" s="157"/>
      <c r="L173" s="157"/>
      <c r="M173" s="158"/>
      <c r="N173" s="158"/>
      <c r="O173" s="159"/>
      <c r="P173" s="160"/>
    </row>
    <row r="174" spans="1:16" ht="12.75" customHeight="1" thickBot="1">
      <c r="B174" s="16"/>
      <c r="E174" s="156"/>
      <c r="F174" s="16"/>
      <c r="I174" s="157"/>
      <c r="J174" s="158"/>
      <c r="K174" s="157"/>
      <c r="L174" s="157"/>
      <c r="M174" s="158"/>
      <c r="N174" s="158"/>
      <c r="O174" s="159"/>
      <c r="P174" s="159"/>
    </row>
    <row r="175" spans="1:16" ht="12.75" customHeight="1" thickBot="1">
      <c r="B175" s="16"/>
      <c r="E175" s="156"/>
      <c r="F175" s="16"/>
      <c r="I175" s="157"/>
      <c r="J175" s="158"/>
      <c r="K175" s="157"/>
      <c r="L175" s="157"/>
      <c r="M175" s="158"/>
      <c r="N175" s="158"/>
      <c r="O175" s="159"/>
      <c r="P175" s="160"/>
    </row>
    <row r="176" spans="1:16" ht="12.75" customHeight="1" thickBot="1">
      <c r="B176" s="16"/>
      <c r="E176" s="156"/>
      <c r="F176" s="16"/>
      <c r="I176" s="157"/>
      <c r="J176" s="158"/>
      <c r="K176" s="157"/>
      <c r="L176" s="157"/>
      <c r="M176" s="158"/>
      <c r="N176" s="158"/>
      <c r="O176" s="159"/>
      <c r="P176" s="160"/>
    </row>
    <row r="177" spans="2:16" ht="12.75" customHeight="1" thickBot="1">
      <c r="B177" s="16"/>
      <c r="E177" s="156"/>
      <c r="F177" s="16"/>
      <c r="I177" s="157"/>
      <c r="J177" s="158"/>
      <c r="K177" s="157"/>
      <c r="L177" s="157"/>
      <c r="M177" s="158"/>
      <c r="N177" s="158"/>
      <c r="O177" s="159"/>
      <c r="P177" s="160"/>
    </row>
    <row r="178" spans="2:16" ht="12.75" customHeight="1" thickBot="1">
      <c r="B178" s="16"/>
      <c r="E178" s="156"/>
      <c r="F178" s="16"/>
      <c r="I178" s="157"/>
      <c r="J178" s="158"/>
      <c r="K178" s="157"/>
      <c r="L178" s="157"/>
      <c r="M178" s="158"/>
      <c r="N178" s="158"/>
      <c r="O178" s="159"/>
      <c r="P178" s="160"/>
    </row>
    <row r="179" spans="2:16" ht="12.75" customHeight="1" thickBot="1">
      <c r="B179" s="16"/>
      <c r="E179" s="156"/>
      <c r="F179" s="16"/>
      <c r="I179" s="157"/>
      <c r="J179" s="158"/>
      <c r="K179" s="157"/>
      <c r="L179" s="157"/>
      <c r="M179" s="158"/>
      <c r="N179" s="158"/>
      <c r="O179" s="159"/>
      <c r="P179" s="160"/>
    </row>
    <row r="180" spans="2:16" ht="12.75" customHeight="1" thickBot="1">
      <c r="B180" s="16"/>
      <c r="E180" s="156"/>
      <c r="F180" s="16"/>
      <c r="I180" s="157"/>
      <c r="J180" s="158"/>
      <c r="K180" s="157"/>
      <c r="L180" s="157"/>
      <c r="M180" s="158"/>
      <c r="N180" s="158"/>
      <c r="O180" s="159"/>
      <c r="P180" s="160"/>
    </row>
    <row r="181" spans="2:16" ht="12.75" customHeight="1" thickBot="1">
      <c r="B181" s="16"/>
      <c r="E181" s="156"/>
      <c r="F181" s="16"/>
      <c r="I181" s="157"/>
      <c r="J181" s="158"/>
      <c r="K181" s="157"/>
      <c r="L181" s="157"/>
      <c r="M181" s="158"/>
      <c r="N181" s="158"/>
      <c r="O181" s="159"/>
      <c r="P181" s="159"/>
    </row>
    <row r="182" spans="2:16" ht="12.75" customHeight="1" thickBot="1">
      <c r="B182" s="16"/>
      <c r="E182" s="156"/>
      <c r="F182" s="16"/>
      <c r="I182" s="157"/>
      <c r="J182" s="158"/>
      <c r="K182" s="157"/>
      <c r="L182" s="157"/>
      <c r="M182" s="158"/>
      <c r="N182" s="158"/>
      <c r="O182" s="159"/>
      <c r="P182" s="160"/>
    </row>
    <row r="183" spans="2:16" ht="12.75" customHeight="1" thickBot="1">
      <c r="B183" s="16"/>
      <c r="E183" s="156"/>
      <c r="F183" s="16"/>
      <c r="I183" s="157"/>
      <c r="J183" s="158"/>
      <c r="K183" s="157"/>
      <c r="L183" s="157"/>
      <c r="M183" s="158"/>
      <c r="N183" s="158"/>
      <c r="O183" s="159"/>
      <c r="P183" s="159"/>
    </row>
    <row r="184" spans="2:16" ht="12.75" customHeight="1" thickBot="1">
      <c r="B184" s="16"/>
      <c r="E184" s="156"/>
      <c r="F184" s="16"/>
      <c r="I184" s="157"/>
      <c r="J184" s="158"/>
      <c r="K184" s="157"/>
      <c r="L184" s="157"/>
      <c r="M184" s="158"/>
      <c r="N184" s="158"/>
      <c r="O184" s="159"/>
      <c r="P184" s="159"/>
    </row>
    <row r="185" spans="2:16" ht="12.75" customHeight="1" thickBot="1">
      <c r="B185" s="16"/>
      <c r="E185" s="156"/>
      <c r="F185" s="16"/>
      <c r="I185" s="157"/>
      <c r="J185" s="158"/>
      <c r="K185" s="157"/>
      <c r="L185" s="157"/>
      <c r="M185" s="158"/>
      <c r="N185" s="158"/>
      <c r="O185" s="159"/>
      <c r="P185" s="159"/>
    </row>
    <row r="186" spans="2:16" ht="12.75" customHeight="1" thickBot="1">
      <c r="B186" s="16"/>
      <c r="E186" s="156"/>
      <c r="F186" s="16"/>
      <c r="I186" s="157"/>
      <c r="J186" s="158"/>
      <c r="K186" s="157"/>
      <c r="L186" s="157"/>
      <c r="M186" s="158"/>
      <c r="N186" s="158"/>
      <c r="O186" s="159"/>
      <c r="P186" s="159"/>
    </row>
    <row r="187" spans="2:16" ht="12.75" customHeight="1" thickBot="1">
      <c r="B187" s="16"/>
      <c r="E187" s="156"/>
      <c r="F187" s="16"/>
      <c r="I187" s="157"/>
      <c r="J187" s="158"/>
      <c r="K187" s="157"/>
      <c r="L187" s="157"/>
      <c r="M187" s="158"/>
      <c r="N187" s="158"/>
      <c r="O187" s="159"/>
      <c r="P187" s="160"/>
    </row>
    <row r="188" spans="2:16" ht="12.75" customHeight="1" thickBot="1">
      <c r="B188" s="16"/>
      <c r="E188" s="156"/>
      <c r="F188" s="16"/>
      <c r="I188" s="157"/>
      <c r="J188" s="158"/>
      <c r="K188" s="157"/>
      <c r="L188" s="157"/>
      <c r="M188" s="158"/>
      <c r="N188" s="158"/>
      <c r="O188" s="159"/>
      <c r="P188" s="160"/>
    </row>
    <row r="189" spans="2:16">
      <c r="B189" s="16"/>
      <c r="E189" s="156"/>
      <c r="F189" s="16"/>
    </row>
    <row r="190" spans="2:16">
      <c r="B190" s="16"/>
      <c r="E190" s="156"/>
      <c r="F190" s="16"/>
    </row>
    <row r="191" spans="2:16">
      <c r="B191" s="16"/>
      <c r="E191" s="156"/>
      <c r="F191" s="16"/>
    </row>
    <row r="192" spans="2:16">
      <c r="B192" s="16"/>
      <c r="E192" s="156"/>
      <c r="F192" s="16"/>
    </row>
    <row r="193" spans="2:6">
      <c r="B193" s="16"/>
      <c r="E193" s="156"/>
      <c r="F193" s="16"/>
    </row>
    <row r="194" spans="2:6">
      <c r="B194" s="16"/>
      <c r="E194" s="156"/>
      <c r="F194" s="16"/>
    </row>
    <row r="195" spans="2:6">
      <c r="B195" s="16"/>
      <c r="E195" s="156"/>
      <c r="F195" s="16"/>
    </row>
    <row r="196" spans="2:6">
      <c r="B196" s="16"/>
      <c r="E196" s="156"/>
      <c r="F196" s="16"/>
    </row>
    <row r="197" spans="2:6">
      <c r="B197" s="16"/>
      <c r="E197" s="156"/>
      <c r="F197" s="16"/>
    </row>
    <row r="198" spans="2:6">
      <c r="B198" s="16"/>
      <c r="E198" s="156"/>
      <c r="F198" s="16"/>
    </row>
    <row r="199" spans="2:6">
      <c r="B199" s="16"/>
      <c r="E199" s="156"/>
      <c r="F199" s="16"/>
    </row>
    <row r="200" spans="2:6">
      <c r="B200" s="16"/>
      <c r="E200" s="156"/>
      <c r="F200" s="16"/>
    </row>
    <row r="201" spans="2:6">
      <c r="B201" s="16"/>
      <c r="E201" s="156"/>
      <c r="F201" s="16"/>
    </row>
    <row r="202" spans="2:6">
      <c r="B202" s="16"/>
      <c r="E202" s="156"/>
      <c r="F202" s="16"/>
    </row>
    <row r="203" spans="2:6">
      <c r="B203" s="16"/>
      <c r="E203" s="156"/>
      <c r="F203" s="16"/>
    </row>
    <row r="204" spans="2:6">
      <c r="B204" s="16"/>
      <c r="E204" s="156"/>
      <c r="F204" s="16"/>
    </row>
    <row r="205" spans="2:6">
      <c r="B205" s="16"/>
      <c r="E205" s="156"/>
      <c r="F205" s="16"/>
    </row>
    <row r="206" spans="2:6">
      <c r="B206" s="16"/>
      <c r="E206" s="156"/>
      <c r="F206" s="16"/>
    </row>
    <row r="207" spans="2:6">
      <c r="B207" s="16"/>
      <c r="E207" s="156"/>
      <c r="F207" s="16"/>
    </row>
    <row r="208" spans="2:6">
      <c r="B208" s="16"/>
      <c r="E208" s="156"/>
      <c r="F208" s="16"/>
    </row>
    <row r="209" spans="2:6">
      <c r="B209" s="16"/>
      <c r="E209" s="156"/>
      <c r="F209" s="16"/>
    </row>
    <row r="210" spans="2:6">
      <c r="B210" s="16"/>
      <c r="E210" s="156"/>
      <c r="F210" s="16"/>
    </row>
    <row r="211" spans="2:6">
      <c r="B211" s="16"/>
      <c r="E211" s="156"/>
      <c r="F211" s="16"/>
    </row>
    <row r="212" spans="2:6">
      <c r="B212" s="16"/>
      <c r="E212" s="156"/>
      <c r="F212" s="16"/>
    </row>
    <row r="213" spans="2:6">
      <c r="B213" s="16"/>
      <c r="E213" s="156"/>
      <c r="F213" s="16"/>
    </row>
    <row r="214" spans="2:6">
      <c r="B214" s="16"/>
      <c r="E214" s="156"/>
      <c r="F214" s="16"/>
    </row>
    <row r="215" spans="2:6">
      <c r="B215" s="16"/>
      <c r="E215" s="156"/>
      <c r="F215" s="16"/>
    </row>
    <row r="216" spans="2:6">
      <c r="B216" s="16"/>
      <c r="E216" s="156"/>
      <c r="F216" s="16"/>
    </row>
    <row r="217" spans="2:6">
      <c r="B217" s="16"/>
      <c r="E217" s="156"/>
      <c r="F217" s="16"/>
    </row>
    <row r="218" spans="2:6">
      <c r="B218" s="16"/>
      <c r="E218" s="156"/>
      <c r="F218" s="16"/>
    </row>
    <row r="219" spans="2:6">
      <c r="B219" s="16"/>
      <c r="E219" s="156"/>
      <c r="F219" s="16"/>
    </row>
    <row r="220" spans="2:6">
      <c r="B220" s="16"/>
      <c r="E220" s="156"/>
      <c r="F220" s="16"/>
    </row>
    <row r="221" spans="2:6">
      <c r="B221" s="16"/>
      <c r="E221" s="156"/>
      <c r="F221" s="16"/>
    </row>
    <row r="222" spans="2:6">
      <c r="B222" s="16"/>
      <c r="E222" s="156"/>
      <c r="F222" s="16"/>
    </row>
    <row r="223" spans="2:6">
      <c r="B223" s="16"/>
      <c r="E223" s="156"/>
      <c r="F223" s="16"/>
    </row>
    <row r="224" spans="2:6">
      <c r="B224" s="16"/>
      <c r="E224" s="156"/>
      <c r="F224" s="16"/>
    </row>
    <row r="225" spans="2:6">
      <c r="B225" s="16"/>
      <c r="E225" s="156"/>
      <c r="F225" s="16"/>
    </row>
    <row r="226" spans="2:6">
      <c r="B226" s="16"/>
      <c r="E226" s="156"/>
      <c r="F226" s="16"/>
    </row>
    <row r="227" spans="2:6">
      <c r="B227" s="16"/>
      <c r="E227" s="156"/>
      <c r="F227" s="16"/>
    </row>
    <row r="228" spans="2:6">
      <c r="B228" s="16"/>
      <c r="E228" s="156"/>
      <c r="F228" s="16"/>
    </row>
    <row r="229" spans="2:6">
      <c r="B229" s="16"/>
      <c r="E229" s="156"/>
      <c r="F229" s="16"/>
    </row>
    <row r="230" spans="2:6">
      <c r="B230" s="16"/>
      <c r="E230" s="156"/>
      <c r="F230" s="16"/>
    </row>
    <row r="231" spans="2:6">
      <c r="B231" s="16"/>
      <c r="E231" s="156"/>
      <c r="F231" s="16"/>
    </row>
    <row r="232" spans="2:6">
      <c r="B232" s="16"/>
      <c r="E232" s="156"/>
      <c r="F232" s="16"/>
    </row>
    <row r="233" spans="2:6">
      <c r="B233" s="16"/>
      <c r="E233" s="156"/>
      <c r="F233" s="16"/>
    </row>
    <row r="234" spans="2:6">
      <c r="B234" s="16"/>
      <c r="E234" s="156"/>
      <c r="F234" s="16"/>
    </row>
    <row r="235" spans="2:6">
      <c r="B235" s="16"/>
      <c r="E235" s="156"/>
      <c r="F235" s="16"/>
    </row>
    <row r="236" spans="2:6">
      <c r="B236" s="16"/>
      <c r="E236" s="156"/>
      <c r="F236" s="16"/>
    </row>
    <row r="237" spans="2:6">
      <c r="B237" s="16"/>
      <c r="E237" s="156"/>
      <c r="F237" s="16"/>
    </row>
    <row r="238" spans="2:6">
      <c r="B238" s="16"/>
      <c r="E238" s="156"/>
      <c r="F238" s="16"/>
    </row>
    <row r="239" spans="2:6">
      <c r="B239" s="16"/>
      <c r="E239" s="156"/>
      <c r="F239" s="16"/>
    </row>
    <row r="240" spans="2:6">
      <c r="B240" s="16"/>
      <c r="E240" s="156"/>
      <c r="F240" s="16"/>
    </row>
    <row r="241" spans="2:6">
      <c r="B241" s="16"/>
      <c r="E241" s="156"/>
      <c r="F241" s="16"/>
    </row>
    <row r="242" spans="2:6">
      <c r="B242" s="16"/>
      <c r="E242" s="156"/>
      <c r="F242" s="16"/>
    </row>
    <row r="243" spans="2:6">
      <c r="B243" s="16"/>
      <c r="E243" s="156"/>
      <c r="F243" s="16"/>
    </row>
    <row r="244" spans="2:6">
      <c r="B244" s="16"/>
      <c r="E244" s="156"/>
      <c r="F244" s="16"/>
    </row>
    <row r="245" spans="2:6">
      <c r="B245" s="16"/>
      <c r="E245" s="156"/>
      <c r="F245" s="16"/>
    </row>
    <row r="246" spans="2:6">
      <c r="B246" s="16"/>
      <c r="E246" s="156"/>
      <c r="F246" s="16"/>
    </row>
    <row r="247" spans="2:6">
      <c r="B247" s="16"/>
      <c r="E247" s="156"/>
      <c r="F247" s="16"/>
    </row>
    <row r="248" spans="2:6">
      <c r="B248" s="16"/>
      <c r="E248" s="156"/>
      <c r="F248" s="16"/>
    </row>
    <row r="249" spans="2:6">
      <c r="B249" s="16"/>
      <c r="E249" s="156"/>
      <c r="F249" s="16"/>
    </row>
    <row r="250" spans="2:6">
      <c r="B250" s="16"/>
      <c r="E250" s="156"/>
      <c r="F250" s="16"/>
    </row>
    <row r="251" spans="2:6">
      <c r="B251" s="16"/>
      <c r="E251" s="156"/>
      <c r="F251" s="16"/>
    </row>
    <row r="252" spans="2:6">
      <c r="B252" s="16"/>
      <c r="E252" s="156"/>
      <c r="F252" s="16"/>
    </row>
    <row r="253" spans="2:6">
      <c r="B253" s="16"/>
      <c r="E253" s="156"/>
      <c r="F253" s="16"/>
    </row>
    <row r="254" spans="2:6">
      <c r="B254" s="16"/>
      <c r="E254" s="156"/>
      <c r="F254" s="16"/>
    </row>
    <row r="255" spans="2:6">
      <c r="B255" s="16"/>
      <c r="E255" s="156"/>
      <c r="F255" s="16"/>
    </row>
    <row r="256" spans="2:6">
      <c r="B256" s="16"/>
      <c r="E256" s="156"/>
      <c r="F256" s="16"/>
    </row>
    <row r="257" spans="2:6">
      <c r="B257" s="16"/>
      <c r="E257" s="156"/>
      <c r="F257" s="16"/>
    </row>
    <row r="258" spans="2:6">
      <c r="B258" s="16"/>
      <c r="E258" s="156"/>
      <c r="F258" s="16"/>
    </row>
    <row r="259" spans="2:6">
      <c r="B259" s="16"/>
      <c r="E259" s="156"/>
      <c r="F259" s="16"/>
    </row>
    <row r="260" spans="2:6">
      <c r="B260" s="16"/>
      <c r="E260" s="156"/>
      <c r="F260" s="16"/>
    </row>
    <row r="261" spans="2:6">
      <c r="B261" s="16"/>
      <c r="E261" s="156"/>
      <c r="F261" s="16"/>
    </row>
    <row r="262" spans="2:6">
      <c r="B262" s="16"/>
      <c r="E262" s="156"/>
      <c r="F262" s="16"/>
    </row>
    <row r="263" spans="2:6">
      <c r="B263" s="16"/>
      <c r="E263" s="156"/>
      <c r="F263" s="16"/>
    </row>
    <row r="264" spans="2:6">
      <c r="B264" s="16"/>
      <c r="E264" s="156"/>
      <c r="F264" s="16"/>
    </row>
    <row r="265" spans="2:6">
      <c r="B265" s="16"/>
      <c r="E265" s="156"/>
      <c r="F265" s="16"/>
    </row>
    <row r="266" spans="2:6">
      <c r="B266" s="16"/>
      <c r="E266" s="156"/>
      <c r="F266" s="16"/>
    </row>
    <row r="267" spans="2:6">
      <c r="B267" s="16"/>
      <c r="E267" s="156"/>
      <c r="F267" s="16"/>
    </row>
    <row r="268" spans="2:6">
      <c r="B268" s="16"/>
      <c r="E268" s="156"/>
      <c r="F268" s="16"/>
    </row>
    <row r="269" spans="2:6">
      <c r="B269" s="16"/>
      <c r="E269" s="156"/>
      <c r="F269" s="16"/>
    </row>
    <row r="270" spans="2:6">
      <c r="B270" s="16"/>
      <c r="E270" s="156"/>
      <c r="F270" s="16"/>
    </row>
    <row r="271" spans="2:6">
      <c r="B271" s="16"/>
      <c r="E271" s="156"/>
      <c r="F271" s="16"/>
    </row>
    <row r="272" spans="2:6">
      <c r="B272" s="16"/>
      <c r="E272" s="156"/>
      <c r="F272" s="16"/>
    </row>
    <row r="273" spans="2:6">
      <c r="B273" s="16"/>
      <c r="E273" s="156"/>
      <c r="F273" s="16"/>
    </row>
    <row r="274" spans="2:6">
      <c r="B274" s="16"/>
      <c r="E274" s="156"/>
      <c r="F274" s="16"/>
    </row>
    <row r="275" spans="2:6">
      <c r="B275" s="16"/>
      <c r="E275" s="156"/>
      <c r="F275" s="16"/>
    </row>
    <row r="276" spans="2:6">
      <c r="B276" s="16"/>
      <c r="E276" s="156"/>
      <c r="F276" s="16"/>
    </row>
    <row r="277" spans="2:6">
      <c r="B277" s="16"/>
      <c r="E277" s="156"/>
      <c r="F277" s="16"/>
    </row>
    <row r="278" spans="2:6">
      <c r="B278" s="16"/>
      <c r="E278" s="156"/>
      <c r="F278" s="16"/>
    </row>
    <row r="279" spans="2:6">
      <c r="B279" s="16"/>
      <c r="E279" s="156"/>
      <c r="F279" s="16"/>
    </row>
    <row r="280" spans="2:6">
      <c r="B280" s="16"/>
      <c r="E280" s="156"/>
      <c r="F280" s="16"/>
    </row>
    <row r="281" spans="2:6">
      <c r="B281" s="16"/>
      <c r="E281" s="156"/>
      <c r="F281" s="16"/>
    </row>
    <row r="282" spans="2:6">
      <c r="B282" s="16"/>
      <c r="E282" s="156"/>
      <c r="F282" s="16"/>
    </row>
    <row r="283" spans="2:6">
      <c r="B283" s="16"/>
      <c r="E283" s="156"/>
      <c r="F283" s="16"/>
    </row>
    <row r="284" spans="2:6">
      <c r="B284" s="16"/>
      <c r="E284" s="156"/>
      <c r="F284" s="16"/>
    </row>
    <row r="285" spans="2:6">
      <c r="B285" s="16"/>
      <c r="E285" s="156"/>
      <c r="F285" s="16"/>
    </row>
    <row r="286" spans="2:6">
      <c r="B286" s="16"/>
      <c r="E286" s="156"/>
      <c r="F286" s="16"/>
    </row>
    <row r="287" spans="2:6">
      <c r="B287" s="16"/>
      <c r="E287" s="156"/>
      <c r="F287" s="16"/>
    </row>
    <row r="288" spans="2:6">
      <c r="B288" s="16"/>
      <c r="E288" s="156"/>
      <c r="F288" s="16"/>
    </row>
    <row r="289" spans="2:6">
      <c r="B289" s="16"/>
      <c r="E289" s="156"/>
      <c r="F289" s="16"/>
    </row>
    <row r="290" spans="2:6">
      <c r="B290" s="16"/>
      <c r="E290" s="156"/>
      <c r="F290" s="16"/>
    </row>
    <row r="291" spans="2:6">
      <c r="B291" s="16"/>
      <c r="E291" s="156"/>
      <c r="F291" s="16"/>
    </row>
    <row r="292" spans="2:6">
      <c r="B292" s="16"/>
      <c r="E292" s="156"/>
      <c r="F292" s="16"/>
    </row>
    <row r="293" spans="2:6">
      <c r="B293" s="16"/>
      <c r="E293" s="156"/>
      <c r="F293" s="16"/>
    </row>
    <row r="294" spans="2:6">
      <c r="B294" s="16"/>
      <c r="E294" s="156"/>
      <c r="F294" s="16"/>
    </row>
    <row r="295" spans="2:6">
      <c r="B295" s="16"/>
      <c r="E295" s="156"/>
      <c r="F295" s="16"/>
    </row>
    <row r="296" spans="2:6">
      <c r="B296" s="16"/>
      <c r="E296" s="156"/>
      <c r="F296" s="16"/>
    </row>
    <row r="297" spans="2:6">
      <c r="B297" s="16"/>
      <c r="E297" s="156"/>
      <c r="F297" s="16"/>
    </row>
    <row r="298" spans="2:6">
      <c r="B298" s="16"/>
      <c r="E298" s="156"/>
      <c r="F298" s="16"/>
    </row>
    <row r="299" spans="2:6">
      <c r="B299" s="16"/>
      <c r="E299" s="156"/>
      <c r="F299" s="16"/>
    </row>
    <row r="300" spans="2:6">
      <c r="B300" s="16"/>
      <c r="E300" s="156"/>
      <c r="F300" s="16"/>
    </row>
    <row r="301" spans="2:6">
      <c r="B301" s="16"/>
      <c r="E301" s="156"/>
      <c r="F301" s="16"/>
    </row>
    <row r="302" spans="2:6">
      <c r="B302" s="16"/>
      <c r="E302" s="156"/>
      <c r="F302" s="16"/>
    </row>
    <row r="303" spans="2:6">
      <c r="B303" s="16"/>
      <c r="E303" s="156"/>
      <c r="F303" s="16"/>
    </row>
    <row r="304" spans="2:6">
      <c r="B304" s="16"/>
      <c r="E304" s="156"/>
      <c r="F304" s="16"/>
    </row>
    <row r="305" spans="2:6">
      <c r="B305" s="16"/>
      <c r="E305" s="156"/>
      <c r="F305" s="16"/>
    </row>
    <row r="306" spans="2:6">
      <c r="B306" s="16"/>
      <c r="E306" s="156"/>
      <c r="F306" s="16"/>
    </row>
    <row r="307" spans="2:6">
      <c r="B307" s="16"/>
      <c r="E307" s="156"/>
      <c r="F307" s="16"/>
    </row>
    <row r="308" spans="2:6">
      <c r="B308" s="16"/>
      <c r="E308" s="156"/>
      <c r="F308" s="16"/>
    </row>
    <row r="309" spans="2:6">
      <c r="B309" s="16"/>
      <c r="E309" s="156"/>
      <c r="F309" s="16"/>
    </row>
    <row r="310" spans="2:6">
      <c r="B310" s="16"/>
      <c r="E310" s="156"/>
      <c r="F310" s="16"/>
    </row>
    <row r="311" spans="2:6">
      <c r="B311" s="16"/>
      <c r="E311" s="156"/>
      <c r="F311" s="16"/>
    </row>
    <row r="312" spans="2:6">
      <c r="B312" s="16"/>
      <c r="E312" s="156"/>
      <c r="F312" s="16"/>
    </row>
    <row r="313" spans="2:6">
      <c r="B313" s="16"/>
      <c r="E313" s="156"/>
      <c r="F313" s="16"/>
    </row>
    <row r="314" spans="2:6">
      <c r="B314" s="16"/>
      <c r="E314" s="156"/>
      <c r="F314" s="16"/>
    </row>
    <row r="315" spans="2:6">
      <c r="B315" s="16"/>
      <c r="E315" s="156"/>
      <c r="F315" s="16"/>
    </row>
    <row r="316" spans="2:6">
      <c r="B316" s="16"/>
      <c r="E316" s="156"/>
      <c r="F316" s="16"/>
    </row>
    <row r="317" spans="2:6">
      <c r="B317" s="16"/>
      <c r="E317" s="156"/>
      <c r="F317" s="16"/>
    </row>
    <row r="318" spans="2:6">
      <c r="B318" s="16"/>
      <c r="E318" s="156"/>
      <c r="F318" s="16"/>
    </row>
    <row r="319" spans="2:6">
      <c r="B319" s="16"/>
      <c r="E319" s="156"/>
      <c r="F319" s="16"/>
    </row>
    <row r="320" spans="2:6">
      <c r="B320" s="16"/>
      <c r="E320" s="156"/>
      <c r="F320" s="16"/>
    </row>
    <row r="321" spans="2:6">
      <c r="B321" s="16"/>
      <c r="E321" s="156"/>
      <c r="F321" s="16"/>
    </row>
    <row r="322" spans="2:6">
      <c r="B322" s="16"/>
      <c r="E322" s="156"/>
      <c r="F322" s="16"/>
    </row>
    <row r="323" spans="2:6">
      <c r="B323" s="16"/>
      <c r="E323" s="156"/>
      <c r="F323" s="16"/>
    </row>
    <row r="324" spans="2:6">
      <c r="B324" s="16"/>
      <c r="E324" s="156"/>
      <c r="F324" s="16"/>
    </row>
    <row r="325" spans="2:6">
      <c r="B325" s="16"/>
      <c r="E325" s="156"/>
      <c r="F325" s="16"/>
    </row>
    <row r="326" spans="2:6">
      <c r="B326" s="16"/>
      <c r="E326" s="156"/>
      <c r="F326" s="16"/>
    </row>
    <row r="327" spans="2:6">
      <c r="B327" s="16"/>
      <c r="E327" s="156"/>
      <c r="F327" s="16"/>
    </row>
    <row r="328" spans="2:6">
      <c r="B328" s="16"/>
      <c r="E328" s="156"/>
      <c r="F328" s="16"/>
    </row>
    <row r="329" spans="2:6">
      <c r="B329" s="16"/>
      <c r="E329" s="156"/>
      <c r="F329" s="16"/>
    </row>
    <row r="330" spans="2:6">
      <c r="B330" s="16"/>
      <c r="E330" s="156"/>
      <c r="F330" s="16"/>
    </row>
    <row r="331" spans="2:6">
      <c r="B331" s="16"/>
      <c r="E331" s="156"/>
      <c r="F331" s="16"/>
    </row>
    <row r="332" spans="2:6">
      <c r="B332" s="16"/>
      <c r="E332" s="156"/>
      <c r="F332" s="16"/>
    </row>
    <row r="333" spans="2:6">
      <c r="B333" s="16"/>
      <c r="E333" s="156"/>
      <c r="F333" s="16"/>
    </row>
    <row r="334" spans="2:6">
      <c r="B334" s="16"/>
      <c r="E334" s="156"/>
      <c r="F334" s="16"/>
    </row>
    <row r="335" spans="2:6">
      <c r="B335" s="16"/>
      <c r="E335" s="156"/>
      <c r="F335" s="16"/>
    </row>
    <row r="336" spans="2:6">
      <c r="B336" s="16"/>
      <c r="E336" s="156"/>
      <c r="F336" s="16"/>
    </row>
    <row r="337" spans="2:6">
      <c r="B337" s="16"/>
      <c r="E337" s="156"/>
      <c r="F337" s="16"/>
    </row>
    <row r="338" spans="2:6">
      <c r="B338" s="16"/>
      <c r="E338" s="156"/>
      <c r="F338" s="16"/>
    </row>
    <row r="339" spans="2:6">
      <c r="B339" s="16"/>
      <c r="E339" s="156"/>
      <c r="F339" s="16"/>
    </row>
    <row r="340" spans="2:6">
      <c r="B340" s="16"/>
      <c r="E340" s="156"/>
      <c r="F340" s="16"/>
    </row>
    <row r="341" spans="2:6">
      <c r="B341" s="16"/>
      <c r="E341" s="156"/>
      <c r="F341" s="16"/>
    </row>
    <row r="342" spans="2:6">
      <c r="B342" s="16"/>
      <c r="E342" s="156"/>
      <c r="F342" s="16"/>
    </row>
    <row r="343" spans="2:6">
      <c r="B343" s="16"/>
      <c r="E343" s="156"/>
      <c r="F343" s="16"/>
    </row>
    <row r="344" spans="2:6">
      <c r="B344" s="16"/>
      <c r="E344" s="156"/>
      <c r="F344" s="16"/>
    </row>
    <row r="345" spans="2:6">
      <c r="B345" s="16"/>
      <c r="E345" s="156"/>
      <c r="F345" s="16"/>
    </row>
    <row r="346" spans="2:6">
      <c r="B346" s="16"/>
      <c r="E346" s="156"/>
      <c r="F346" s="16"/>
    </row>
    <row r="347" spans="2:6">
      <c r="B347" s="16"/>
      <c r="E347" s="156"/>
      <c r="F347" s="16"/>
    </row>
    <row r="348" spans="2:6">
      <c r="B348" s="16"/>
      <c r="E348" s="156"/>
      <c r="F348" s="16"/>
    </row>
    <row r="349" spans="2:6">
      <c r="B349" s="16"/>
      <c r="E349" s="156"/>
      <c r="F349" s="16"/>
    </row>
    <row r="350" spans="2:6">
      <c r="B350" s="16"/>
      <c r="E350" s="156"/>
      <c r="F350" s="16"/>
    </row>
    <row r="351" spans="2:6">
      <c r="B351" s="16"/>
      <c r="E351" s="15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  <row r="846" spans="2:6">
      <c r="B846" s="16"/>
      <c r="F846" s="16"/>
    </row>
    <row r="847" spans="2:6">
      <c r="B847" s="16"/>
      <c r="F847" s="16"/>
    </row>
    <row r="848" spans="2:6">
      <c r="B848" s="16"/>
      <c r="F848" s="16"/>
    </row>
    <row r="849" spans="2:6">
      <c r="B849" s="16"/>
      <c r="F849" s="16"/>
    </row>
    <row r="850" spans="2:6">
      <c r="B850" s="16"/>
      <c r="F850" s="16"/>
    </row>
    <row r="851" spans="2:6">
      <c r="B851" s="16"/>
      <c r="F851" s="16"/>
    </row>
    <row r="852" spans="2:6">
      <c r="B852" s="16"/>
      <c r="F852" s="16"/>
    </row>
    <row r="853" spans="2:6">
      <c r="B853" s="16"/>
      <c r="F853" s="16"/>
    </row>
    <row r="854" spans="2:6">
      <c r="B854" s="16"/>
      <c r="F854" s="16"/>
    </row>
    <row r="855" spans="2:6">
      <c r="B855" s="16"/>
      <c r="F855" s="16"/>
    </row>
    <row r="856" spans="2:6">
      <c r="B856" s="16"/>
      <c r="F856" s="16"/>
    </row>
    <row r="857" spans="2:6">
      <c r="B857" s="16"/>
      <c r="F857" s="16"/>
    </row>
    <row r="858" spans="2:6">
      <c r="B858" s="16"/>
      <c r="F858" s="16"/>
    </row>
    <row r="859" spans="2:6">
      <c r="B859" s="16"/>
      <c r="F859" s="16"/>
    </row>
    <row r="860" spans="2:6">
      <c r="B860" s="16"/>
      <c r="F860" s="16"/>
    </row>
    <row r="861" spans="2:6">
      <c r="B861" s="16"/>
      <c r="F861" s="16"/>
    </row>
    <row r="862" spans="2:6">
      <c r="B862" s="16"/>
      <c r="F862" s="16"/>
    </row>
    <row r="863" spans="2:6">
      <c r="B863" s="16"/>
      <c r="F863" s="16"/>
    </row>
    <row r="864" spans="2:6">
      <c r="B864" s="16"/>
      <c r="F864" s="16"/>
    </row>
    <row r="865" spans="2:6">
      <c r="B865" s="16"/>
      <c r="F865" s="16"/>
    </row>
    <row r="866" spans="2:6">
      <c r="B866" s="16"/>
      <c r="F866" s="16"/>
    </row>
    <row r="867" spans="2:6">
      <c r="B867" s="16"/>
      <c r="F867" s="16"/>
    </row>
    <row r="868" spans="2:6">
      <c r="B868" s="16"/>
      <c r="F868" s="16"/>
    </row>
    <row r="869" spans="2:6">
      <c r="B869" s="16"/>
      <c r="F869" s="16"/>
    </row>
    <row r="870" spans="2:6">
      <c r="B870" s="16"/>
      <c r="F870" s="16"/>
    </row>
    <row r="871" spans="2:6">
      <c r="B871" s="16"/>
      <c r="F871" s="16"/>
    </row>
    <row r="872" spans="2:6">
      <c r="B872" s="16"/>
      <c r="F872" s="16"/>
    </row>
    <row r="873" spans="2:6">
      <c r="B873" s="16"/>
      <c r="F873" s="16"/>
    </row>
    <row r="874" spans="2:6">
      <c r="B874" s="16"/>
      <c r="F874" s="16"/>
    </row>
    <row r="875" spans="2:6">
      <c r="B875" s="16"/>
      <c r="F875" s="16"/>
    </row>
    <row r="876" spans="2:6">
      <c r="B876" s="16"/>
      <c r="F876" s="16"/>
    </row>
    <row r="877" spans="2:6">
      <c r="B877" s="16"/>
      <c r="F877" s="16"/>
    </row>
    <row r="878" spans="2:6">
      <c r="B878" s="16"/>
      <c r="F878" s="16"/>
    </row>
    <row r="879" spans="2:6">
      <c r="B879" s="16"/>
      <c r="F879" s="16"/>
    </row>
    <row r="880" spans="2:6">
      <c r="B880" s="16"/>
      <c r="F880" s="16"/>
    </row>
    <row r="881" spans="2:6">
      <c r="B881" s="16"/>
      <c r="F881" s="16"/>
    </row>
    <row r="882" spans="2:6">
      <c r="B882" s="16"/>
      <c r="F882" s="16"/>
    </row>
    <row r="883" spans="2:6">
      <c r="B883" s="16"/>
      <c r="F883" s="16"/>
    </row>
    <row r="884" spans="2:6">
      <c r="B884" s="16"/>
      <c r="F884" s="16"/>
    </row>
    <row r="885" spans="2:6">
      <c r="B885" s="16"/>
      <c r="F885" s="16"/>
    </row>
    <row r="886" spans="2:6">
      <c r="B886" s="16"/>
      <c r="F886" s="16"/>
    </row>
    <row r="887" spans="2:6">
      <c r="B887" s="16"/>
      <c r="F887" s="16"/>
    </row>
    <row r="888" spans="2:6">
      <c r="B888" s="16"/>
      <c r="F888" s="16"/>
    </row>
    <row r="889" spans="2:6">
      <c r="B889" s="16"/>
      <c r="F889" s="16"/>
    </row>
    <row r="890" spans="2:6">
      <c r="B890" s="16"/>
      <c r="F890" s="16"/>
    </row>
    <row r="891" spans="2:6">
      <c r="B891" s="16"/>
      <c r="F891" s="16"/>
    </row>
    <row r="892" spans="2:6">
      <c r="B892" s="16"/>
      <c r="F892" s="16"/>
    </row>
    <row r="893" spans="2:6">
      <c r="B893" s="16"/>
      <c r="F893" s="16"/>
    </row>
    <row r="894" spans="2:6">
      <c r="B894" s="16"/>
      <c r="F894" s="16"/>
    </row>
    <row r="895" spans="2:6">
      <c r="B895" s="16"/>
      <c r="F895" s="16"/>
    </row>
    <row r="896" spans="2:6">
      <c r="B896" s="16"/>
      <c r="F896" s="16"/>
    </row>
    <row r="897" spans="2:6">
      <c r="B897" s="16"/>
      <c r="F897" s="16"/>
    </row>
    <row r="898" spans="2:6">
      <c r="B898" s="16"/>
      <c r="F898" s="16"/>
    </row>
    <row r="899" spans="2:6">
      <c r="B899" s="16"/>
      <c r="F899" s="16"/>
    </row>
    <row r="900" spans="2:6">
      <c r="B900" s="16"/>
      <c r="F900" s="16"/>
    </row>
    <row r="901" spans="2:6">
      <c r="B901" s="16"/>
      <c r="F901" s="16"/>
    </row>
    <row r="902" spans="2:6">
      <c r="B902" s="16"/>
      <c r="F902" s="16"/>
    </row>
    <row r="903" spans="2:6">
      <c r="B903" s="16"/>
      <c r="F903" s="16"/>
    </row>
    <row r="904" spans="2:6">
      <c r="B904" s="16"/>
      <c r="F904" s="16"/>
    </row>
    <row r="905" spans="2:6">
      <c r="B905" s="16"/>
      <c r="F905" s="16"/>
    </row>
    <row r="906" spans="2:6">
      <c r="B906" s="16"/>
      <c r="F906" s="16"/>
    </row>
    <row r="907" spans="2:6">
      <c r="B907" s="16"/>
      <c r="F907" s="16"/>
    </row>
    <row r="908" spans="2:6">
      <c r="B908" s="16"/>
      <c r="F908" s="16"/>
    </row>
    <row r="909" spans="2:6">
      <c r="B909" s="16"/>
      <c r="F909" s="16"/>
    </row>
    <row r="910" spans="2:6">
      <c r="B910" s="16"/>
      <c r="F910" s="16"/>
    </row>
    <row r="911" spans="2:6">
      <c r="B911" s="16"/>
      <c r="F911" s="16"/>
    </row>
    <row r="912" spans="2:6">
      <c r="B912" s="16"/>
      <c r="F912" s="16"/>
    </row>
    <row r="913" spans="2:6">
      <c r="B913" s="16"/>
      <c r="F913" s="16"/>
    </row>
    <row r="914" spans="2:6">
      <c r="B914" s="16"/>
      <c r="F914" s="16"/>
    </row>
    <row r="915" spans="2:6">
      <c r="B915" s="16"/>
      <c r="F915" s="16"/>
    </row>
    <row r="916" spans="2:6">
      <c r="B916" s="16"/>
      <c r="F916" s="16"/>
    </row>
    <row r="917" spans="2:6">
      <c r="B917" s="16"/>
      <c r="F917" s="16"/>
    </row>
    <row r="918" spans="2:6">
      <c r="B918" s="16"/>
      <c r="F918" s="16"/>
    </row>
    <row r="919" spans="2:6">
      <c r="B919" s="16"/>
      <c r="F919" s="16"/>
    </row>
    <row r="920" spans="2:6">
      <c r="B920" s="16"/>
      <c r="F920" s="16"/>
    </row>
    <row r="921" spans="2:6">
      <c r="B921" s="16"/>
      <c r="F921" s="16"/>
    </row>
    <row r="922" spans="2:6">
      <c r="B922" s="16"/>
      <c r="F922" s="16"/>
    </row>
    <row r="923" spans="2:6">
      <c r="B923" s="16"/>
      <c r="F923" s="16"/>
    </row>
    <row r="924" spans="2:6">
      <c r="B924" s="16"/>
      <c r="F924" s="16"/>
    </row>
    <row r="925" spans="2:6">
      <c r="B925" s="16"/>
      <c r="F925" s="16"/>
    </row>
    <row r="926" spans="2:6">
      <c r="B926" s="16"/>
      <c r="F926" s="16"/>
    </row>
    <row r="927" spans="2:6">
      <c r="B927" s="16"/>
      <c r="F927" s="16"/>
    </row>
    <row r="928" spans="2:6">
      <c r="B928" s="16"/>
      <c r="F928" s="16"/>
    </row>
    <row r="929" spans="2:6">
      <c r="B929" s="16"/>
      <c r="F929" s="16"/>
    </row>
    <row r="930" spans="2:6">
      <c r="B930" s="16"/>
      <c r="F930" s="16"/>
    </row>
    <row r="931" spans="2:6">
      <c r="B931" s="16"/>
      <c r="F931" s="16"/>
    </row>
    <row r="932" spans="2:6">
      <c r="B932" s="16"/>
      <c r="F932" s="16"/>
    </row>
    <row r="933" spans="2:6">
      <c r="B933" s="16"/>
      <c r="F933" s="16"/>
    </row>
    <row r="934" spans="2:6">
      <c r="B934" s="16"/>
      <c r="F934" s="16"/>
    </row>
    <row r="935" spans="2:6">
      <c r="B935" s="16"/>
      <c r="F935" s="16"/>
    </row>
    <row r="936" spans="2:6">
      <c r="B936" s="16"/>
      <c r="F936" s="16"/>
    </row>
    <row r="937" spans="2:6">
      <c r="B937" s="16"/>
      <c r="F937" s="16"/>
    </row>
    <row r="938" spans="2:6">
      <c r="B938" s="16"/>
      <c r="F938" s="16"/>
    </row>
    <row r="939" spans="2:6">
      <c r="B939" s="16"/>
      <c r="F939" s="16"/>
    </row>
    <row r="940" spans="2:6">
      <c r="B940" s="16"/>
      <c r="F940" s="16"/>
    </row>
    <row r="941" spans="2:6">
      <c r="B941" s="16"/>
      <c r="F941" s="16"/>
    </row>
    <row r="942" spans="2:6">
      <c r="B942" s="16"/>
      <c r="F942" s="16"/>
    </row>
    <row r="943" spans="2:6">
      <c r="B943" s="16"/>
      <c r="F943" s="16"/>
    </row>
    <row r="944" spans="2:6">
      <c r="B944" s="16"/>
      <c r="F944" s="16"/>
    </row>
    <row r="945" spans="2:6">
      <c r="B945" s="16"/>
      <c r="F945" s="16"/>
    </row>
    <row r="946" spans="2:6">
      <c r="B946" s="16"/>
      <c r="F946" s="16"/>
    </row>
    <row r="947" spans="2:6">
      <c r="B947" s="16"/>
      <c r="F947" s="16"/>
    </row>
    <row r="948" spans="2:6">
      <c r="B948" s="16"/>
      <c r="F948" s="16"/>
    </row>
    <row r="949" spans="2:6">
      <c r="B949" s="16"/>
      <c r="F949" s="16"/>
    </row>
    <row r="950" spans="2:6">
      <c r="B950" s="16"/>
      <c r="F950" s="16"/>
    </row>
    <row r="951" spans="2:6">
      <c r="B951" s="16"/>
      <c r="F951" s="16"/>
    </row>
    <row r="952" spans="2:6">
      <c r="B952" s="16"/>
      <c r="F952" s="16"/>
    </row>
    <row r="953" spans="2:6">
      <c r="B953" s="16"/>
      <c r="F953" s="16"/>
    </row>
    <row r="954" spans="2:6">
      <c r="B954" s="16"/>
      <c r="F954" s="16"/>
    </row>
    <row r="955" spans="2:6">
      <c r="B955" s="16"/>
      <c r="F955" s="16"/>
    </row>
    <row r="956" spans="2:6">
      <c r="B956" s="16"/>
      <c r="F956" s="16"/>
    </row>
    <row r="957" spans="2:6">
      <c r="B957" s="16"/>
      <c r="F957" s="16"/>
    </row>
    <row r="958" spans="2:6">
      <c r="B958" s="16"/>
      <c r="F958" s="16"/>
    </row>
    <row r="959" spans="2:6">
      <c r="B959" s="16"/>
      <c r="F959" s="16"/>
    </row>
    <row r="960" spans="2:6">
      <c r="B960" s="16"/>
      <c r="F960" s="16"/>
    </row>
    <row r="961" spans="2:6">
      <c r="B961" s="16"/>
      <c r="F961" s="16"/>
    </row>
    <row r="962" spans="2:6">
      <c r="B962" s="16"/>
      <c r="F962" s="16"/>
    </row>
    <row r="963" spans="2:6">
      <c r="B963" s="16"/>
      <c r="F963" s="16"/>
    </row>
    <row r="964" spans="2:6">
      <c r="B964" s="16"/>
      <c r="F964" s="16"/>
    </row>
    <row r="965" spans="2:6">
      <c r="B965" s="16"/>
      <c r="F965" s="16"/>
    </row>
    <row r="966" spans="2:6">
      <c r="B966" s="16"/>
      <c r="F966" s="16"/>
    </row>
    <row r="967" spans="2:6">
      <c r="B967" s="16"/>
      <c r="F967" s="16"/>
    </row>
    <row r="968" spans="2:6">
      <c r="B968" s="16"/>
      <c r="F968" s="16"/>
    </row>
    <row r="969" spans="2:6">
      <c r="B969" s="16"/>
      <c r="F969" s="16"/>
    </row>
    <row r="970" spans="2:6">
      <c r="B970" s="16"/>
      <c r="F970" s="16"/>
    </row>
    <row r="971" spans="2:6">
      <c r="B971" s="16"/>
      <c r="F971" s="16"/>
    </row>
    <row r="972" spans="2:6">
      <c r="B972" s="16"/>
      <c r="F972" s="16"/>
    </row>
    <row r="973" spans="2:6">
      <c r="B973" s="16"/>
      <c r="F973" s="16"/>
    </row>
    <row r="974" spans="2:6">
      <c r="B974" s="16"/>
      <c r="F974" s="16"/>
    </row>
    <row r="975" spans="2:6">
      <c r="B975" s="16"/>
      <c r="F975" s="16"/>
    </row>
    <row r="976" spans="2:6">
      <c r="B976" s="16"/>
      <c r="F976" s="16"/>
    </row>
    <row r="977" spans="2:6">
      <c r="B977" s="16"/>
      <c r="F977" s="16"/>
    </row>
    <row r="978" spans="2:6">
      <c r="B978" s="16"/>
      <c r="F978" s="16"/>
    </row>
    <row r="979" spans="2:6">
      <c r="B979" s="16"/>
      <c r="F979" s="16"/>
    </row>
    <row r="980" spans="2:6">
      <c r="B980" s="16"/>
      <c r="F980" s="16"/>
    </row>
    <row r="981" spans="2:6">
      <c r="B981" s="16"/>
      <c r="F981" s="16"/>
    </row>
    <row r="982" spans="2:6">
      <c r="B982" s="16"/>
      <c r="F982" s="16"/>
    </row>
    <row r="983" spans="2:6">
      <c r="B983" s="16"/>
      <c r="F983" s="16"/>
    </row>
    <row r="984" spans="2:6">
      <c r="B984" s="16"/>
      <c r="F984" s="16"/>
    </row>
    <row r="985" spans="2:6">
      <c r="B985" s="16"/>
      <c r="F985" s="16"/>
    </row>
    <row r="986" spans="2:6">
      <c r="B986" s="16"/>
      <c r="F986" s="16"/>
    </row>
    <row r="987" spans="2:6">
      <c r="B987" s="16"/>
      <c r="F987" s="16"/>
    </row>
    <row r="988" spans="2:6">
      <c r="B988" s="16"/>
      <c r="F988" s="16"/>
    </row>
    <row r="989" spans="2:6">
      <c r="B989" s="16"/>
      <c r="F989" s="16"/>
    </row>
    <row r="990" spans="2:6">
      <c r="B990" s="16"/>
      <c r="F990" s="16"/>
    </row>
    <row r="991" spans="2:6">
      <c r="B991" s="16"/>
      <c r="F991" s="16"/>
    </row>
    <row r="992" spans="2:6">
      <c r="B992" s="16"/>
      <c r="F992" s="16"/>
    </row>
    <row r="993" spans="2:6">
      <c r="B993" s="16"/>
      <c r="F993" s="16"/>
    </row>
    <row r="994" spans="2:6">
      <c r="B994" s="16"/>
      <c r="F994" s="16"/>
    </row>
    <row r="995" spans="2:6">
      <c r="B995" s="16"/>
      <c r="F995" s="16"/>
    </row>
    <row r="996" spans="2:6">
      <c r="B996" s="16"/>
      <c r="F996" s="16"/>
    </row>
    <row r="997" spans="2:6">
      <c r="B997" s="16"/>
      <c r="F997" s="16"/>
    </row>
    <row r="998" spans="2:6">
      <c r="B998" s="16"/>
      <c r="F998" s="16"/>
    </row>
    <row r="999" spans="2:6">
      <c r="B999" s="16"/>
      <c r="F999" s="16"/>
    </row>
    <row r="1000" spans="2:6">
      <c r="B1000" s="16"/>
      <c r="F1000" s="16"/>
    </row>
    <row r="1001" spans="2:6">
      <c r="B1001" s="16"/>
      <c r="F1001" s="16"/>
    </row>
    <row r="1002" spans="2:6">
      <c r="B1002" s="16"/>
      <c r="F1002" s="16"/>
    </row>
    <row r="1003" spans="2:6">
      <c r="B1003" s="16"/>
      <c r="F1003" s="16"/>
    </row>
    <row r="1004" spans="2:6">
      <c r="B1004" s="16"/>
      <c r="F1004" s="16"/>
    </row>
    <row r="1005" spans="2:6">
      <c r="B1005" s="16"/>
      <c r="F1005" s="16"/>
    </row>
    <row r="1006" spans="2:6">
      <c r="B1006" s="16"/>
      <c r="F1006" s="16"/>
    </row>
    <row r="1007" spans="2:6">
      <c r="B1007" s="16"/>
      <c r="F1007" s="16"/>
    </row>
    <row r="1008" spans="2:6">
      <c r="B1008" s="16"/>
      <c r="F1008" s="16"/>
    </row>
    <row r="1009" spans="2:6">
      <c r="B1009" s="16"/>
      <c r="F1009" s="16"/>
    </row>
    <row r="1010" spans="2:6">
      <c r="B1010" s="16"/>
      <c r="F1010" s="16"/>
    </row>
    <row r="1011" spans="2:6">
      <c r="B1011" s="16"/>
      <c r="F1011" s="16"/>
    </row>
    <row r="1012" spans="2:6">
      <c r="B1012" s="16"/>
      <c r="F1012" s="16"/>
    </row>
    <row r="1013" spans="2:6">
      <c r="B1013" s="16"/>
      <c r="F1013" s="16"/>
    </row>
    <row r="1014" spans="2:6">
      <c r="B1014" s="16"/>
      <c r="F1014" s="16"/>
    </row>
    <row r="1015" spans="2:6">
      <c r="B1015" s="16"/>
      <c r="F1015" s="16"/>
    </row>
    <row r="1016" spans="2:6">
      <c r="B1016" s="16"/>
      <c r="F1016" s="16"/>
    </row>
    <row r="1017" spans="2:6">
      <c r="B1017" s="16"/>
      <c r="F1017" s="16"/>
    </row>
    <row r="1018" spans="2:6">
      <c r="B1018" s="16"/>
      <c r="F1018" s="16"/>
    </row>
    <row r="1019" spans="2:6">
      <c r="B1019" s="16"/>
      <c r="F1019" s="16"/>
    </row>
    <row r="1020" spans="2:6">
      <c r="B1020" s="16"/>
      <c r="F1020" s="16"/>
    </row>
    <row r="1021" spans="2:6">
      <c r="B1021" s="16"/>
      <c r="F1021" s="16"/>
    </row>
    <row r="1022" spans="2:6">
      <c r="B1022" s="16"/>
      <c r="F1022" s="16"/>
    </row>
    <row r="1023" spans="2:6">
      <c r="B1023" s="16"/>
      <c r="F1023" s="16"/>
    </row>
    <row r="1024" spans="2:6">
      <c r="B1024" s="16"/>
      <c r="F1024" s="16"/>
    </row>
    <row r="1025" spans="2:6">
      <c r="B1025" s="16"/>
      <c r="F1025" s="16"/>
    </row>
    <row r="1026" spans="2:6">
      <c r="B1026" s="16"/>
      <c r="F1026" s="16"/>
    </row>
    <row r="1027" spans="2:6">
      <c r="B1027" s="16"/>
      <c r="F1027" s="16"/>
    </row>
    <row r="1028" spans="2:6">
      <c r="B1028" s="16"/>
      <c r="F1028" s="16"/>
    </row>
    <row r="1029" spans="2:6">
      <c r="B1029" s="16"/>
      <c r="F1029" s="16"/>
    </row>
    <row r="1030" spans="2:6">
      <c r="B1030" s="16"/>
      <c r="F1030" s="16"/>
    </row>
    <row r="1031" spans="2:6">
      <c r="B1031" s="16"/>
      <c r="F1031" s="16"/>
    </row>
    <row r="1032" spans="2:6">
      <c r="B1032" s="16"/>
      <c r="F1032" s="16"/>
    </row>
    <row r="1033" spans="2:6">
      <c r="B1033" s="16"/>
      <c r="F1033" s="16"/>
    </row>
    <row r="1034" spans="2:6">
      <c r="B1034" s="16"/>
      <c r="F1034" s="16"/>
    </row>
    <row r="1035" spans="2:6">
      <c r="B1035" s="16"/>
      <c r="F1035" s="16"/>
    </row>
    <row r="1036" spans="2:6">
      <c r="B1036" s="16"/>
      <c r="F1036" s="16"/>
    </row>
    <row r="1037" spans="2:6">
      <c r="B1037" s="16"/>
      <c r="F1037" s="16"/>
    </row>
    <row r="1038" spans="2:6">
      <c r="B1038" s="16"/>
      <c r="F1038" s="16"/>
    </row>
    <row r="1039" spans="2:6">
      <c r="B1039" s="16"/>
      <c r="F1039" s="16"/>
    </row>
    <row r="1040" spans="2:6">
      <c r="B1040" s="16"/>
      <c r="F1040" s="16"/>
    </row>
    <row r="1041" spans="2:6">
      <c r="B1041" s="16"/>
      <c r="F1041" s="16"/>
    </row>
    <row r="1042" spans="2:6">
      <c r="B1042" s="16"/>
      <c r="F1042" s="16"/>
    </row>
    <row r="1043" spans="2:6">
      <c r="B1043" s="16"/>
      <c r="F1043" s="16"/>
    </row>
    <row r="1044" spans="2:6">
      <c r="B1044" s="16"/>
      <c r="F1044" s="16"/>
    </row>
    <row r="1045" spans="2:6">
      <c r="B1045" s="16"/>
      <c r="F1045" s="16"/>
    </row>
    <row r="1046" spans="2:6">
      <c r="B1046" s="16"/>
      <c r="F1046" s="16"/>
    </row>
    <row r="1047" spans="2:6">
      <c r="B1047" s="16"/>
      <c r="F1047" s="16"/>
    </row>
    <row r="1048" spans="2:6">
      <c r="B1048" s="16"/>
      <c r="F1048" s="16"/>
    </row>
    <row r="1049" spans="2:6">
      <c r="B1049" s="16"/>
      <c r="F1049" s="16"/>
    </row>
    <row r="1050" spans="2:6">
      <c r="B1050" s="16"/>
      <c r="F1050" s="16"/>
    </row>
    <row r="1051" spans="2:6">
      <c r="B1051" s="16"/>
      <c r="F1051" s="16"/>
    </row>
    <row r="1052" spans="2:6">
      <c r="B1052" s="16"/>
      <c r="F1052" s="16"/>
    </row>
    <row r="1053" spans="2:6">
      <c r="B1053" s="16"/>
      <c r="F1053" s="16"/>
    </row>
    <row r="1054" spans="2:6">
      <c r="B1054" s="16"/>
      <c r="F1054" s="16"/>
    </row>
    <row r="1055" spans="2:6">
      <c r="B1055" s="16"/>
      <c r="F1055" s="16"/>
    </row>
    <row r="1056" spans="2:6">
      <c r="B1056" s="16"/>
      <c r="F1056" s="16"/>
    </row>
    <row r="1057" spans="2:6">
      <c r="B1057" s="16"/>
      <c r="F1057" s="16"/>
    </row>
    <row r="1058" spans="2:6">
      <c r="B1058" s="16"/>
      <c r="F1058" s="16"/>
    </row>
    <row r="1059" spans="2:6">
      <c r="B1059" s="16"/>
      <c r="F1059" s="16"/>
    </row>
    <row r="1060" spans="2:6">
      <c r="B1060" s="16"/>
      <c r="F1060" s="16"/>
    </row>
    <row r="1061" spans="2:6">
      <c r="B1061" s="16"/>
      <c r="F1061" s="16"/>
    </row>
    <row r="1062" spans="2:6">
      <c r="B1062" s="16"/>
      <c r="F1062" s="16"/>
    </row>
    <row r="1063" spans="2:6">
      <c r="B1063" s="16"/>
      <c r="F1063" s="16"/>
    </row>
    <row r="1064" spans="2:6">
      <c r="B1064" s="16"/>
      <c r="F1064" s="16"/>
    </row>
    <row r="1065" spans="2:6">
      <c r="B1065" s="16"/>
      <c r="F1065" s="16"/>
    </row>
    <row r="1066" spans="2:6">
      <c r="B1066" s="16"/>
      <c r="F1066" s="16"/>
    </row>
    <row r="1067" spans="2:6">
      <c r="B1067" s="16"/>
      <c r="F1067" s="16"/>
    </row>
    <row r="1068" spans="2:6">
      <c r="B1068" s="16"/>
      <c r="F1068" s="16"/>
    </row>
    <row r="1069" spans="2:6">
      <c r="B1069" s="16"/>
      <c r="F1069" s="16"/>
    </row>
    <row r="1070" spans="2:6">
      <c r="B1070" s="16"/>
      <c r="F1070" s="16"/>
    </row>
    <row r="1071" spans="2:6">
      <c r="B1071" s="16"/>
      <c r="F1071" s="16"/>
    </row>
    <row r="1072" spans="2:6">
      <c r="B1072" s="16"/>
      <c r="F1072" s="16"/>
    </row>
    <row r="1073" spans="2:6">
      <c r="B1073" s="16"/>
      <c r="F1073" s="16"/>
    </row>
    <row r="1074" spans="2:6">
      <c r="B1074" s="16"/>
      <c r="F1074" s="16"/>
    </row>
    <row r="1075" spans="2:6">
      <c r="B1075" s="16"/>
      <c r="F1075" s="16"/>
    </row>
    <row r="1076" spans="2:6">
      <c r="B1076" s="16"/>
      <c r="F1076" s="16"/>
    </row>
    <row r="1077" spans="2:6">
      <c r="B1077" s="16"/>
      <c r="F1077" s="16"/>
    </row>
    <row r="1078" spans="2:6">
      <c r="B1078" s="16"/>
      <c r="F1078" s="16"/>
    </row>
    <row r="1079" spans="2:6">
      <c r="B1079" s="16"/>
      <c r="F1079" s="16"/>
    </row>
    <row r="1080" spans="2:6">
      <c r="B1080" s="16"/>
      <c r="F1080" s="16"/>
    </row>
    <row r="1081" spans="2:6">
      <c r="B1081" s="16"/>
      <c r="F1081" s="16"/>
    </row>
    <row r="1082" spans="2:6">
      <c r="B1082" s="16"/>
      <c r="F1082" s="16"/>
    </row>
    <row r="1083" spans="2:6">
      <c r="B1083" s="16"/>
      <c r="F1083" s="16"/>
    </row>
    <row r="1084" spans="2:6">
      <c r="B1084" s="16"/>
      <c r="F1084" s="16"/>
    </row>
    <row r="1085" spans="2:6">
      <c r="B1085" s="16"/>
      <c r="F1085" s="16"/>
    </row>
    <row r="1086" spans="2:6">
      <c r="B1086" s="16"/>
      <c r="F1086" s="16"/>
    </row>
    <row r="1087" spans="2:6">
      <c r="B1087" s="16"/>
      <c r="F1087" s="16"/>
    </row>
    <row r="1088" spans="2:6">
      <c r="B1088" s="16"/>
      <c r="F1088" s="16"/>
    </row>
    <row r="1089" spans="2:6">
      <c r="B1089" s="16"/>
      <c r="F1089" s="16"/>
    </row>
    <row r="1090" spans="2:6">
      <c r="B1090" s="16"/>
      <c r="F1090" s="16"/>
    </row>
    <row r="1091" spans="2:6">
      <c r="B1091" s="16"/>
      <c r="F1091" s="16"/>
    </row>
    <row r="1092" spans="2:6">
      <c r="B1092" s="16"/>
      <c r="F1092" s="16"/>
    </row>
    <row r="1093" spans="2:6">
      <c r="B1093" s="16"/>
      <c r="F1093" s="16"/>
    </row>
    <row r="1094" spans="2:6">
      <c r="B1094" s="16"/>
      <c r="F1094" s="16"/>
    </row>
    <row r="1095" spans="2:6">
      <c r="B1095" s="16"/>
      <c r="F1095" s="16"/>
    </row>
    <row r="1096" spans="2:6">
      <c r="B1096" s="16"/>
      <c r="F1096" s="16"/>
    </row>
    <row r="1097" spans="2:6">
      <c r="B1097" s="16"/>
      <c r="F1097" s="16"/>
    </row>
    <row r="1098" spans="2:6">
      <c r="B1098" s="16"/>
      <c r="F1098" s="16"/>
    </row>
    <row r="1099" spans="2:6">
      <c r="B1099" s="16"/>
      <c r="F1099" s="16"/>
    </row>
    <row r="1100" spans="2:6">
      <c r="B1100" s="16"/>
      <c r="F1100" s="16"/>
    </row>
    <row r="1101" spans="2:6">
      <c r="B1101" s="16"/>
      <c r="F1101" s="16"/>
    </row>
    <row r="1102" spans="2:6">
      <c r="B1102" s="16"/>
      <c r="F1102" s="16"/>
    </row>
    <row r="1103" spans="2:6">
      <c r="B1103" s="16"/>
      <c r="F1103" s="16"/>
    </row>
    <row r="1104" spans="2:6">
      <c r="B1104" s="16"/>
      <c r="F1104" s="16"/>
    </row>
    <row r="1105" spans="2:6">
      <c r="B1105" s="16"/>
      <c r="F1105" s="16"/>
    </row>
    <row r="1106" spans="2:6">
      <c r="B1106" s="16"/>
      <c r="F1106" s="16"/>
    </row>
    <row r="1107" spans="2:6">
      <c r="B1107" s="16"/>
      <c r="F1107" s="16"/>
    </row>
    <row r="1108" spans="2:6">
      <c r="B1108" s="16"/>
      <c r="F1108" s="16"/>
    </row>
    <row r="1109" spans="2:6">
      <c r="B1109" s="16"/>
      <c r="F1109" s="16"/>
    </row>
    <row r="1110" spans="2:6">
      <c r="B1110" s="16"/>
      <c r="F1110" s="16"/>
    </row>
    <row r="1111" spans="2:6">
      <c r="B1111" s="16"/>
      <c r="F1111" s="16"/>
    </row>
    <row r="1112" spans="2:6">
      <c r="B1112" s="16"/>
      <c r="F1112" s="16"/>
    </row>
    <row r="1113" spans="2:6">
      <c r="B1113" s="16"/>
      <c r="F1113" s="16"/>
    </row>
    <row r="1114" spans="2:6">
      <c r="B1114" s="16"/>
      <c r="F1114" s="16"/>
    </row>
    <row r="1115" spans="2:6">
      <c r="B1115" s="16"/>
      <c r="F1115" s="16"/>
    </row>
    <row r="1116" spans="2:6">
      <c r="B1116" s="16"/>
      <c r="F1116" s="16"/>
    </row>
    <row r="1117" spans="2:6">
      <c r="B1117" s="16"/>
      <c r="F1117" s="16"/>
    </row>
    <row r="1118" spans="2:6">
      <c r="B1118" s="16"/>
      <c r="F1118" s="16"/>
    </row>
    <row r="1119" spans="2:6">
      <c r="B1119" s="16"/>
      <c r="F1119" s="16"/>
    </row>
    <row r="1120" spans="2:6">
      <c r="B1120" s="16"/>
      <c r="F1120" s="16"/>
    </row>
    <row r="1121" spans="2:6">
      <c r="B1121" s="16"/>
      <c r="F1121" s="16"/>
    </row>
    <row r="1122" spans="2:6">
      <c r="B1122" s="16"/>
      <c r="F1122" s="16"/>
    </row>
    <row r="1123" spans="2:6">
      <c r="B1123" s="16"/>
      <c r="F1123" s="16"/>
    </row>
    <row r="1124" spans="2:6">
      <c r="B1124" s="16"/>
      <c r="F1124" s="16"/>
    </row>
    <row r="1125" spans="2:6">
      <c r="B1125" s="16"/>
      <c r="F1125" s="16"/>
    </row>
    <row r="1126" spans="2:6">
      <c r="B1126" s="16"/>
      <c r="F1126" s="16"/>
    </row>
    <row r="1127" spans="2:6">
      <c r="B1127" s="16"/>
      <c r="F1127" s="16"/>
    </row>
    <row r="1128" spans="2:6">
      <c r="B1128" s="16"/>
      <c r="F1128" s="16"/>
    </row>
    <row r="1129" spans="2:6">
      <c r="B1129" s="16"/>
      <c r="F1129" s="16"/>
    </row>
    <row r="1130" spans="2:6">
      <c r="B1130" s="16"/>
      <c r="F1130" s="16"/>
    </row>
    <row r="1131" spans="2:6">
      <c r="B1131" s="16"/>
      <c r="F1131" s="16"/>
    </row>
    <row r="1132" spans="2:6">
      <c r="B1132" s="16"/>
      <c r="F1132" s="16"/>
    </row>
    <row r="1133" spans="2:6">
      <c r="B1133" s="16"/>
      <c r="F1133" s="16"/>
    </row>
    <row r="1134" spans="2:6">
      <c r="B1134" s="16"/>
      <c r="F1134" s="16"/>
    </row>
    <row r="1135" spans="2:6">
      <c r="B1135" s="16"/>
      <c r="F1135" s="16"/>
    </row>
    <row r="1136" spans="2:6">
      <c r="B1136" s="16"/>
      <c r="F1136" s="16"/>
    </row>
    <row r="1137" spans="2:6">
      <c r="B1137" s="16"/>
      <c r="F1137" s="16"/>
    </row>
    <row r="1138" spans="2:6">
      <c r="B1138" s="16"/>
      <c r="F1138" s="16"/>
    </row>
    <row r="1139" spans="2:6">
      <c r="B1139" s="16"/>
      <c r="F1139" s="16"/>
    </row>
  </sheetData>
  <phoneticPr fontId="9" type="noConversion"/>
  <hyperlinks>
    <hyperlink ref="A3" r:id="rId1" xr:uid="{00000000-0004-0000-0800-000000000000}"/>
    <hyperlink ref="P37" r:id="rId2" display="http://www.konkoly.hu/cgi-bin/IBVS?937" xr:uid="{00000000-0004-0000-0800-000001000000}"/>
    <hyperlink ref="P38" r:id="rId3" display="http://www.konkoly.hu/cgi-bin/IBVS?937" xr:uid="{00000000-0004-0000-0800-000002000000}"/>
    <hyperlink ref="P39" r:id="rId4" display="http://www.konkoly.hu/cgi-bin/IBVS?937" xr:uid="{00000000-0004-0000-0800-000003000000}"/>
    <hyperlink ref="P40" r:id="rId5" display="http://www.konkoly.hu/cgi-bin/IBVS?937" xr:uid="{00000000-0004-0000-0800-000004000000}"/>
    <hyperlink ref="P41" r:id="rId6" display="http://www.konkoly.hu/cgi-bin/IBVS?937" xr:uid="{00000000-0004-0000-0800-000005000000}"/>
    <hyperlink ref="P63" r:id="rId7" display="http://www.bav-astro.de/sfs/BAVM_link.php?BAVMnr=29" xr:uid="{00000000-0004-0000-0800-000006000000}"/>
    <hyperlink ref="P64" r:id="rId8" display="http://www.bav-astro.de/sfs/BAVM_link.php?BAVMnr=29" xr:uid="{00000000-0004-0000-0800-000007000000}"/>
    <hyperlink ref="P65" r:id="rId9" display="http://www.bav-astro.de/sfs/BAVM_link.php?BAVMnr=31" xr:uid="{00000000-0004-0000-0800-000008000000}"/>
    <hyperlink ref="P68" r:id="rId10" display="http://www.bav-astro.de/sfs/BAVM_link.php?BAVMnr=31" xr:uid="{00000000-0004-0000-0800-000009000000}"/>
    <hyperlink ref="P70" r:id="rId11" display="http://www.bav-astro.de/sfs/BAVM_link.php?BAVMnr=34" xr:uid="{00000000-0004-0000-0800-00000A000000}"/>
    <hyperlink ref="P72" r:id="rId12" display="http://www.bav-astro.de/sfs/BAVM_link.php?BAVMnr=34" xr:uid="{00000000-0004-0000-0800-00000B000000}"/>
    <hyperlink ref="P75" r:id="rId13" display="http://www.konkoly.hu/cgi-bin/IBVS?2202" xr:uid="{00000000-0004-0000-0800-00000C000000}"/>
    <hyperlink ref="P76" r:id="rId14" display="http://www.konkoly.hu/cgi-bin/IBVS?2202" xr:uid="{00000000-0004-0000-0800-00000D000000}"/>
    <hyperlink ref="P77" r:id="rId15" display="http://www.bav-astro.de/sfs/BAVM_link.php?BAVMnr=34" xr:uid="{00000000-0004-0000-0800-00000E000000}"/>
    <hyperlink ref="P78" r:id="rId16" display="http://www.konkoly.hu/cgi-bin/IBVS?2202" xr:uid="{00000000-0004-0000-0800-00000F000000}"/>
    <hyperlink ref="P87" r:id="rId17" display="http://www.konkoly.hu/cgi-bin/IBVS?2385" xr:uid="{00000000-0004-0000-0800-000010000000}"/>
    <hyperlink ref="P88" r:id="rId18" display="http://www.konkoly.hu/cgi-bin/IBVS?2385" xr:uid="{00000000-0004-0000-0800-000011000000}"/>
    <hyperlink ref="P89" r:id="rId19" display="http://www.konkoly.hu/cgi-bin/IBVS?2793" xr:uid="{00000000-0004-0000-0800-000012000000}"/>
    <hyperlink ref="P150" r:id="rId20" display="http://www.konkoly.hu/cgi-bin/IBVS?2474" xr:uid="{00000000-0004-0000-0800-000013000000}"/>
    <hyperlink ref="P151" r:id="rId21" display="http://www.konkoly.hu/cgi-bin/IBVS?2474" xr:uid="{00000000-0004-0000-0800-000014000000}"/>
    <hyperlink ref="P152" r:id="rId22" display="http://www.bav-astro.de/sfs/BAVM_link.php?BAVMnr=38" xr:uid="{00000000-0004-0000-0800-000015000000}"/>
    <hyperlink ref="P153" r:id="rId23" display="http://www.konkoly.hu/cgi-bin/IBVS?2474" xr:uid="{00000000-0004-0000-0800-000016000000}"/>
    <hyperlink ref="P90" r:id="rId24" display="http://www.bav-astro.de/sfs/BAVM_link.php?BAVMnr=39" xr:uid="{00000000-0004-0000-0800-000017000000}"/>
    <hyperlink ref="P91" r:id="rId25" display="http://www.konkoly.hu/cgi-bin/IBVS?2793" xr:uid="{00000000-0004-0000-0800-000018000000}"/>
    <hyperlink ref="P92" r:id="rId26" display="http://www.konkoly.hu/cgi-bin/IBVS?3078" xr:uid="{00000000-0004-0000-0800-000019000000}"/>
    <hyperlink ref="P93" r:id="rId27" display="http://www.konkoly.hu/cgi-bin/IBVS?3078" xr:uid="{00000000-0004-0000-0800-00001A000000}"/>
    <hyperlink ref="P94" r:id="rId28" display="http://www.konkoly.hu/cgi-bin/IBVS?3078" xr:uid="{00000000-0004-0000-0800-00001B000000}"/>
    <hyperlink ref="P95" r:id="rId29" display="http://www.konkoly.hu/cgi-bin/IBVS?3078" xr:uid="{00000000-0004-0000-0800-00001C000000}"/>
    <hyperlink ref="P96" r:id="rId30" display="http://www.konkoly.hu/cgi-bin/IBVS?3078" xr:uid="{00000000-0004-0000-0800-00001D000000}"/>
    <hyperlink ref="P97" r:id="rId31" display="http://www.konkoly.hu/cgi-bin/IBVS?3078" xr:uid="{00000000-0004-0000-0800-00001E000000}"/>
    <hyperlink ref="P98" r:id="rId32" display="http://www.konkoly.hu/cgi-bin/IBVS?3078" xr:uid="{00000000-0004-0000-0800-00001F000000}"/>
    <hyperlink ref="P100" r:id="rId33" display="http://www.bav-astro.de/sfs/BAVM_link.php?BAVMnr=50" xr:uid="{00000000-0004-0000-0800-000020000000}"/>
    <hyperlink ref="P154" r:id="rId34" display="http://www.bav-astro.de/sfs/BAVM_link.php?BAVMnr=56" xr:uid="{00000000-0004-0000-0800-000021000000}"/>
    <hyperlink ref="P155" r:id="rId35" display="http://www.bav-astro.de/sfs/BAVM_link.php?BAVMnr=59" xr:uid="{00000000-0004-0000-0800-000022000000}"/>
    <hyperlink ref="P101" r:id="rId36" display="http://www.bav-astro.de/sfs/BAVM_link.php?BAVMnr=60" xr:uid="{00000000-0004-0000-0800-000023000000}"/>
    <hyperlink ref="P102" r:id="rId37" display="http://www.bav-astro.de/sfs/BAVM_link.php?BAVMnr=60" xr:uid="{00000000-0004-0000-0800-000024000000}"/>
    <hyperlink ref="P103" r:id="rId38" display="http://www.bav-astro.de/sfs/BAVM_link.php?BAVMnr=60" xr:uid="{00000000-0004-0000-0800-000025000000}"/>
    <hyperlink ref="P104" r:id="rId39" display="http://www.bav-astro.de/sfs/BAVM_link.php?BAVMnr=80" xr:uid="{00000000-0004-0000-0800-000026000000}"/>
    <hyperlink ref="P105" r:id="rId40" display="http://www.konkoly.hu/cgi-bin/IBVS?4616" xr:uid="{00000000-0004-0000-0800-000027000000}"/>
    <hyperlink ref="P106" r:id="rId41" display="http://www.konkoly.hu/cgi-bin/IBVS?4616" xr:uid="{00000000-0004-0000-0800-000028000000}"/>
    <hyperlink ref="P107" r:id="rId42" display="http://www.konkoly.hu/cgi-bin/IBVS?4616" xr:uid="{00000000-0004-0000-0800-000029000000}"/>
    <hyperlink ref="P109" r:id="rId43" display="http://www.konkoly.hu/cgi-bin/IBVS?4616" xr:uid="{00000000-0004-0000-0800-00002A000000}"/>
    <hyperlink ref="P111" r:id="rId44" display="http://www.konkoly.hu/cgi-bin/IBVS?5040" xr:uid="{00000000-0004-0000-0800-00002B000000}"/>
    <hyperlink ref="P159" r:id="rId45" display="http://www.konkoly.hu/cgi-bin/IBVS?5443" xr:uid="{00000000-0004-0000-0800-00002C000000}"/>
    <hyperlink ref="P112" r:id="rId46" display="http://www.konkoly.hu/cgi-bin/IBVS?5443" xr:uid="{00000000-0004-0000-0800-00002D000000}"/>
    <hyperlink ref="P113" r:id="rId47" display="http://www.konkoly.hu/cgi-bin/IBVS?5594" xr:uid="{00000000-0004-0000-0800-00002E000000}"/>
    <hyperlink ref="P114" r:id="rId48" display="http://www.konkoly.hu/cgi-bin/IBVS?5623" xr:uid="{00000000-0004-0000-0800-00002F000000}"/>
    <hyperlink ref="P115" r:id="rId49" display="http://vsolj.cetus-net.org/no40.pdf" xr:uid="{00000000-0004-0000-0800-000030000000}"/>
    <hyperlink ref="P116" r:id="rId50" display="http://www.konkoly.hu/cgi-bin/IBVS?5623" xr:uid="{00000000-0004-0000-0800-000031000000}"/>
    <hyperlink ref="P117" r:id="rId51" display="http://www.konkoly.hu/cgi-bin/IBVS?5623" xr:uid="{00000000-0004-0000-0800-000032000000}"/>
    <hyperlink ref="P118" r:id="rId52" display="http://www.konkoly.hu/cgi-bin/IBVS?5378" xr:uid="{00000000-0004-0000-0800-000033000000}"/>
    <hyperlink ref="P119" r:id="rId53" display="http://vsolj.cetus-net.org/no40.pdf" xr:uid="{00000000-0004-0000-0800-000034000000}"/>
    <hyperlink ref="P120" r:id="rId54" display="http://www.konkoly.hu/cgi-bin/IBVS?5502" xr:uid="{00000000-0004-0000-0800-000035000000}"/>
    <hyperlink ref="P121" r:id="rId55" display="http://www.konkoly.hu/cgi-bin/IBVS?5502" xr:uid="{00000000-0004-0000-0800-000036000000}"/>
    <hyperlink ref="P122" r:id="rId56" display="http://www.konkoly.hu/cgi-bin/IBVS?5494" xr:uid="{00000000-0004-0000-0800-000037000000}"/>
    <hyperlink ref="P123" r:id="rId57" display="http://www.konkoly.hu/cgi-bin/IBVS?5494" xr:uid="{00000000-0004-0000-0800-000038000000}"/>
    <hyperlink ref="P124" r:id="rId58" display="http://www.konkoly.hu/cgi-bin/IBVS?5672" xr:uid="{00000000-0004-0000-0800-000039000000}"/>
    <hyperlink ref="P125" r:id="rId59" display="http://www.konkoly.hu/cgi-bin/IBVS?5736" xr:uid="{00000000-0004-0000-0800-00003A000000}"/>
    <hyperlink ref="P126" r:id="rId60" display="http://www.konkoly.hu/cgi-bin/IBVS?5898" xr:uid="{00000000-0004-0000-0800-00003B000000}"/>
    <hyperlink ref="P127" r:id="rId61" display="http://www.konkoly.hu/cgi-bin/IBVS?5898" xr:uid="{00000000-0004-0000-0800-00003C000000}"/>
    <hyperlink ref="P128" r:id="rId62" display="http://vsolj.cetus-net.org/no46.pdf" xr:uid="{00000000-0004-0000-0800-00003D000000}"/>
    <hyperlink ref="P129" r:id="rId63" display="http://www.konkoly.hu/cgi-bin/IBVS?5814" xr:uid="{00000000-0004-0000-0800-00003E000000}"/>
    <hyperlink ref="P130" r:id="rId64" display="http://www.konkoly.hu/cgi-bin/IBVS?5898" xr:uid="{00000000-0004-0000-0800-00003F000000}"/>
    <hyperlink ref="P162" r:id="rId65" display="http://var.astro.cz/oejv/issues/oejv0160.pdf" xr:uid="{00000000-0004-0000-0800-000040000000}"/>
    <hyperlink ref="P131" r:id="rId66" display="http://www.konkoly.hu/cgi-bin/IBVS?5898" xr:uid="{00000000-0004-0000-0800-000041000000}"/>
    <hyperlink ref="P132" r:id="rId67" display="http://www.konkoly.hu/cgi-bin/IBVS?5898" xr:uid="{00000000-0004-0000-0800-000042000000}"/>
    <hyperlink ref="P133" r:id="rId68" display="http://var.astro.cz/oejv/issues/oejv0107.pdf" xr:uid="{00000000-0004-0000-0800-000043000000}"/>
    <hyperlink ref="P134" r:id="rId69" display="http://var.astro.cz/oejv/issues/oejv0107.pdf" xr:uid="{00000000-0004-0000-0800-000044000000}"/>
    <hyperlink ref="P135" r:id="rId70" display="http://var.astro.cz/oejv/issues/oejv0107.pdf" xr:uid="{00000000-0004-0000-0800-000045000000}"/>
    <hyperlink ref="P136" r:id="rId71" display="http://www.konkoly.hu/cgi-bin/IBVS?5871" xr:uid="{00000000-0004-0000-0800-000046000000}"/>
    <hyperlink ref="P137" r:id="rId72" display="http://www.konkoly.hu/cgi-bin/IBVS?5875" xr:uid="{00000000-0004-0000-0800-000047000000}"/>
    <hyperlink ref="P138" r:id="rId73" display="http://www.konkoly.hu/cgi-bin/IBVS?5938" xr:uid="{00000000-0004-0000-0800-000048000000}"/>
    <hyperlink ref="P139" r:id="rId74" display="http://www.bav-astro.de/sfs/BAVM_link.php?BAVMnr=212" xr:uid="{00000000-0004-0000-0800-000049000000}"/>
    <hyperlink ref="P140" r:id="rId75" display="http://var.astro.cz/oejv/issues/oejv0137.pdf" xr:uid="{00000000-0004-0000-0800-00004A000000}"/>
    <hyperlink ref="P163" r:id="rId76" display="http://vsolj.cetus-net.org/vsoljno50.pdf" xr:uid="{00000000-0004-0000-0800-00004B000000}"/>
    <hyperlink ref="P164" r:id="rId77" display="http://var.astro.cz/oejv/issues/oejv0137.pdf" xr:uid="{00000000-0004-0000-0800-00004C000000}"/>
    <hyperlink ref="P141" r:id="rId78" display="http://www.konkoly.hu/cgi-bin/IBVS?5980" xr:uid="{00000000-0004-0000-0800-00004D000000}"/>
    <hyperlink ref="P142" r:id="rId79" display="http://www.konkoly.hu/cgi-bin/IBVS?5980" xr:uid="{00000000-0004-0000-0800-00004E000000}"/>
    <hyperlink ref="P165" r:id="rId80" display="http://var.astro.cz/oejv/issues/oejv0137.pdf" xr:uid="{00000000-0004-0000-0800-00004F000000}"/>
    <hyperlink ref="P166" r:id="rId81" display="http://var.astro.cz/oejv/issues/oejv0137.pdf" xr:uid="{00000000-0004-0000-0800-000050000000}"/>
    <hyperlink ref="P143" r:id="rId82" display="http://var.astro.cz/oejv/issues/oejv0137.pdf" xr:uid="{00000000-0004-0000-0800-000051000000}"/>
    <hyperlink ref="P144" r:id="rId83" display="http://var.astro.cz/oejv/issues/oejv0137.pdf" xr:uid="{00000000-0004-0000-0800-000052000000}"/>
    <hyperlink ref="P145" r:id="rId84" display="http://www.konkoly.hu/cgi-bin/IBVS?5960" xr:uid="{00000000-0004-0000-0800-000053000000}"/>
    <hyperlink ref="P146" r:id="rId85" display="http://vsolj.cetus-net.org/vsoljno53.pdf" xr:uid="{00000000-0004-0000-0800-000054000000}"/>
    <hyperlink ref="P147" r:id="rId86" display="http://www.konkoly.hu/cgi-bin/IBVS?6042" xr:uid="{00000000-0004-0000-0800-000055000000}"/>
    <hyperlink ref="P167" r:id="rId87" display="http://var.astro.cz/oejv/issues/oejv0160.pdf" xr:uid="{00000000-0004-0000-0800-000056000000}"/>
    <hyperlink ref="P168" r:id="rId88" display="http://var.astro.cz/oejv/issues/oejv0160.pdf" xr:uid="{00000000-0004-0000-0800-000057000000}"/>
    <hyperlink ref="P169" r:id="rId89" display="http://www.bav-astro.de/sfs/BAVM_link.php?BAVMnr=234" xr:uid="{00000000-0004-0000-0800-000058000000}"/>
    <hyperlink ref="P170" r:id="rId90" display="http://www.bav-astro.de/sfs/BAVM_link.php?BAVMnr=234" xr:uid="{00000000-0004-0000-0800-000059000000}"/>
    <hyperlink ref="P171" r:id="rId91" display="http://www.bav-astro.de/sfs/BAVM_link.php?BAVMnr=234" xr:uid="{00000000-0004-0000-0800-00005A000000}"/>
    <hyperlink ref="P148" r:id="rId92" display="http://www.bav-astro.de/sfs/BAVM_link.php?BAVMnr=238" xr:uid="{00000000-0004-0000-0800-00005B000000}"/>
    <hyperlink ref="P149" r:id="rId93" display="http://www.bav-astro.de/sfs/BAVM_link.php?BAVMnr=238" xr:uid="{00000000-0004-0000-0800-00005C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AH1459"/>
  <sheetViews>
    <sheetView workbookViewId="0">
      <selection activeCell="D36" sqref="D36"/>
    </sheetView>
  </sheetViews>
  <sheetFormatPr defaultRowHeight="12.75"/>
  <cols>
    <col min="1" max="1" width="16.42578125" customWidth="1"/>
    <col min="2" max="2" width="4.140625" style="16" customWidth="1"/>
    <col min="3" max="3" width="13.5703125" style="24" customWidth="1"/>
    <col min="4" max="4" width="11.85546875" style="24" customWidth="1"/>
    <col min="5" max="5" width="11.42578125" customWidth="1"/>
    <col min="6" max="6" width="15.85546875" customWidth="1"/>
    <col min="8" max="14" width="8.42578125" customWidth="1"/>
    <col min="16" max="16" width="10.7109375" customWidth="1"/>
    <col min="17" max="17" width="8.42578125" customWidth="1"/>
    <col min="19" max="19" width="11.140625" customWidth="1"/>
    <col min="20" max="20" width="12.42578125" bestFit="1" customWidth="1"/>
  </cols>
  <sheetData>
    <row r="1" spans="1:23" ht="21" thickBot="1">
      <c r="A1" s="14" t="s">
        <v>108</v>
      </c>
      <c r="V1" s="27" t="s">
        <v>20</v>
      </c>
      <c r="W1" s="115" t="s">
        <v>86</v>
      </c>
    </row>
    <row r="2" spans="1:23">
      <c r="A2" t="s">
        <v>47</v>
      </c>
      <c r="B2" s="24" t="s">
        <v>9</v>
      </c>
      <c r="V2" s="15">
        <v>6000</v>
      </c>
      <c r="W2" s="29">
        <f t="shared" ref="W2:W19" si="0">+$D$11+$D$12*V2+$D$13*V2^2</f>
        <v>-4.333054737859594E-3</v>
      </c>
    </row>
    <row r="3" spans="1:23" ht="13.5" thickBot="1">
      <c r="C3" s="18" t="s">
        <v>94</v>
      </c>
      <c r="V3" s="15">
        <v>8000</v>
      </c>
      <c r="W3" s="29">
        <f t="shared" si="0"/>
        <v>-1.147411194334769E-2</v>
      </c>
    </row>
    <row r="4" spans="1:23" ht="14.25" thickTop="1" thickBot="1">
      <c r="A4" s="15" t="s">
        <v>48</v>
      </c>
      <c r="C4" s="42">
        <v>41577.296999999999</v>
      </c>
      <c r="D4" s="43">
        <v>0.46279589999999998</v>
      </c>
      <c r="V4" s="15">
        <v>10000</v>
      </c>
      <c r="W4" s="29">
        <f t="shared" si="0"/>
        <v>-1.9058101919937825E-2</v>
      </c>
    </row>
    <row r="5" spans="1:23" ht="13.5" thickTop="1">
      <c r="A5" s="110" t="s">
        <v>228</v>
      </c>
      <c r="B5" s="58"/>
      <c r="C5" s="111">
        <v>8</v>
      </c>
      <c r="D5" s="58" t="s">
        <v>229</v>
      </c>
      <c r="V5" s="15">
        <v>12000</v>
      </c>
      <c r="W5" s="29">
        <f t="shared" si="0"/>
        <v>-2.7085024667629999E-2</v>
      </c>
    </row>
    <row r="6" spans="1:23">
      <c r="A6" s="15" t="s">
        <v>49</v>
      </c>
      <c r="V6" s="15">
        <v>14000</v>
      </c>
      <c r="W6" s="29">
        <f t="shared" si="0"/>
        <v>-3.55548801864242E-2</v>
      </c>
    </row>
    <row r="7" spans="1:23">
      <c r="A7" t="s">
        <v>10</v>
      </c>
      <c r="C7" s="24">
        <v>41577.296999999999</v>
      </c>
      <c r="V7" s="15">
        <v>16000</v>
      </c>
      <c r="W7" s="29">
        <f t="shared" si="0"/>
        <v>-4.4467668476320443E-2</v>
      </c>
    </row>
    <row r="8" spans="1:23">
      <c r="A8" t="s">
        <v>11</v>
      </c>
      <c r="C8" s="24">
        <v>0.46279589999999998</v>
      </c>
      <c r="V8" s="15">
        <v>18000</v>
      </c>
      <c r="W8" s="29">
        <f t="shared" si="0"/>
        <v>-5.382338953731873E-2</v>
      </c>
    </row>
    <row r="9" spans="1:23">
      <c r="A9" s="25" t="s">
        <v>230</v>
      </c>
      <c r="B9" s="25"/>
      <c r="C9" s="25">
        <v>150</v>
      </c>
      <c r="D9" s="25" t="str">
        <f>"F"&amp;C9</f>
        <v>F150</v>
      </c>
      <c r="E9" s="25" t="str">
        <f>"G"&amp;C9</f>
        <v>G150</v>
      </c>
      <c r="H9">
        <f ca="1">D13/D18^2</f>
        <v>-2.5851109943901558E-10</v>
      </c>
      <c r="V9" s="15">
        <v>20000</v>
      </c>
      <c r="W9" s="29">
        <f t="shared" si="0"/>
        <v>-6.3622043369419054E-2</v>
      </c>
    </row>
    <row r="10" spans="1:23" ht="13.5" thickBot="1">
      <c r="C10" s="27" t="s">
        <v>55</v>
      </c>
      <c r="D10" s="27" t="s">
        <v>56</v>
      </c>
      <c r="V10" s="15">
        <v>22000</v>
      </c>
      <c r="W10" s="29">
        <f t="shared" si="0"/>
        <v>-7.38636299726214E-2</v>
      </c>
    </row>
    <row r="11" spans="1:23" ht="13.5" thickTop="1">
      <c r="A11" t="s">
        <v>50</v>
      </c>
      <c r="C11" s="24">
        <f ca="1">INTERCEPT(INDIRECT(E9):G821,INDIRECT(D9):F821)</f>
        <v>4.6485115040317396E-2</v>
      </c>
      <c r="D11" s="24">
        <f>E11*F11</f>
        <v>1.443252025199248E-2</v>
      </c>
      <c r="E11" s="7">
        <v>1.443252025199248E-2</v>
      </c>
      <c r="F11" s="2">
        <v>1</v>
      </c>
      <c r="S11">
        <v>1.4312669051906785E-2</v>
      </c>
      <c r="V11" s="15">
        <v>24000</v>
      </c>
      <c r="W11" s="29">
        <f t="shared" si="0"/>
        <v>-8.4548149346925811E-2</v>
      </c>
    </row>
    <row r="12" spans="1:23">
      <c r="A12" t="s">
        <v>51</v>
      </c>
      <c r="C12" s="24">
        <f ca="1">SLOPE(INDIRECT(E9):G821,INDIRECT(D9):F821)</f>
        <v>-5.5272866377189803E-6</v>
      </c>
      <c r="D12" s="24">
        <f>E12*F12</f>
        <v>-2.7953962533154844E-6</v>
      </c>
      <c r="E12" s="8">
        <v>-2.7953962533154842E-2</v>
      </c>
      <c r="F12" s="2">
        <v>1E-4</v>
      </c>
      <c r="S12">
        <v>-2.7017627958130477E-2</v>
      </c>
      <c r="V12" s="15">
        <v>26000</v>
      </c>
      <c r="W12" s="29">
        <f t="shared" si="0"/>
        <v>-9.5675601492332216E-2</v>
      </c>
    </row>
    <row r="13" spans="1:23" ht="13.5" thickBot="1">
      <c r="A13" t="s">
        <v>52</v>
      </c>
      <c r="D13" s="24">
        <f>E13*F13</f>
        <v>-5.5366596387754597E-11</v>
      </c>
      <c r="E13" s="9">
        <v>-5.5366596387754598E-3</v>
      </c>
      <c r="F13" s="2">
        <v>1E-8</v>
      </c>
      <c r="S13">
        <v>-5.9063690309507887E-3</v>
      </c>
      <c r="V13" s="15">
        <v>28000</v>
      </c>
      <c r="W13" s="29">
        <f t="shared" si="0"/>
        <v>-0.10724598640884067</v>
      </c>
    </row>
    <row r="14" spans="1:23" ht="13.5" thickTop="1">
      <c r="A14" t="s">
        <v>12</v>
      </c>
      <c r="E14">
        <f>SUM(T21:T885)</f>
        <v>9.0396811300099376E-4</v>
      </c>
      <c r="S14">
        <v>4.9646922744247634E-4</v>
      </c>
      <c r="V14" s="15">
        <v>30000</v>
      </c>
      <c r="W14" s="29">
        <f t="shared" si="0"/>
        <v>-0.11925930409645119</v>
      </c>
    </row>
    <row r="15" spans="1:23">
      <c r="A15" s="4" t="s">
        <v>53</v>
      </c>
      <c r="B15"/>
      <c r="C15" s="45">
        <f ca="1">(C7+C11)+(C8+C12)*INT(MAX(F21:F3430))</f>
        <v>56877.19320701879</v>
      </c>
      <c r="D15" s="45">
        <f>+C7+INT(MAX(F21:F1485))*C8+D11+D12*INT(MAX(F21:F3920))+D13*INT(MAX(F21:F3947)^2)</f>
        <v>56877.190955215185</v>
      </c>
      <c r="E15" s="112" t="s">
        <v>231</v>
      </c>
      <c r="F15" s="111">
        <v>1</v>
      </c>
      <c r="V15" s="15">
        <v>32000</v>
      </c>
      <c r="W15" s="29">
        <f t="shared" si="0"/>
        <v>-0.13171555455516371</v>
      </c>
    </row>
    <row r="16" spans="1:23">
      <c r="A16" s="15" t="s">
        <v>13</v>
      </c>
      <c r="B16"/>
      <c r="C16" s="46">
        <f ca="1">+C8+C12</f>
        <v>0.46279037271336226</v>
      </c>
      <c r="D16" s="45">
        <f>+C8+D12+2*D13*MAX(F21:F143)</f>
        <v>0.46279151264800072</v>
      </c>
      <c r="E16" s="112" t="s">
        <v>232</v>
      </c>
      <c r="F16" s="113">
        <f ca="1">NOW()+15018.5+$C$5/24</f>
        <v>60318.522362384261</v>
      </c>
      <c r="V16" s="15">
        <v>34000</v>
      </c>
      <c r="W16" s="29">
        <f t="shared" si="0"/>
        <v>-0.1446147377849783</v>
      </c>
    </row>
    <row r="17" spans="1:28" ht="13.5" thickBot="1">
      <c r="A17" s="26" t="s">
        <v>109</v>
      </c>
      <c r="B17"/>
      <c r="C17" s="24">
        <f>COUNT(C21:C2088)</f>
        <v>232</v>
      </c>
      <c r="E17" s="112" t="s">
        <v>233</v>
      </c>
      <c r="F17" s="113">
        <f ca="1">ROUND(2*(F16-$C$7)/$C$8,0)/2+F15</f>
        <v>40496.5</v>
      </c>
      <c r="V17" s="15">
        <v>36000</v>
      </c>
      <c r="W17" s="29">
        <f t="shared" si="0"/>
        <v>-0.15795685378589491</v>
      </c>
    </row>
    <row r="18" spans="1:28" ht="14.25" thickTop="1" thickBot="1">
      <c r="A18" s="15" t="s">
        <v>236</v>
      </c>
      <c r="B18"/>
      <c r="C18" s="38">
        <f ca="1">+C15</f>
        <v>56877.19320701879</v>
      </c>
      <c r="D18" s="39">
        <f ca="1">C16</f>
        <v>0.46279037271336226</v>
      </c>
      <c r="E18" s="112" t="s">
        <v>234</v>
      </c>
      <c r="F18" s="6">
        <f ca="1">ROUND(2*(F16-$C$15)/$C$16,0)/2+F15</f>
        <v>7437</v>
      </c>
      <c r="V18" s="15">
        <v>38000</v>
      </c>
      <c r="W18" s="29">
        <f t="shared" si="0"/>
        <v>-0.17174190255791355</v>
      </c>
    </row>
    <row r="19" spans="1:28" ht="13.5" thickBot="1">
      <c r="A19" s="15" t="s">
        <v>237</v>
      </c>
      <c r="B19"/>
      <c r="C19" s="40">
        <f>+D15</f>
        <v>56877.190955215185</v>
      </c>
      <c r="D19" s="41">
        <f>+D16</f>
        <v>0.46279151264800072</v>
      </c>
      <c r="E19" s="112" t="s">
        <v>235</v>
      </c>
      <c r="F19" s="114">
        <f ca="1">+$C$15+$C$16*F18-15018.5-$C$5/24</f>
        <v>45300.131875554733</v>
      </c>
      <c r="G19" t="s">
        <v>14</v>
      </c>
      <c r="V19" s="15">
        <v>40000</v>
      </c>
      <c r="W19" s="29">
        <f t="shared" si="0"/>
        <v>-0.18596988410103427</v>
      </c>
    </row>
    <row r="20" spans="1:28" ht="13.5" thickBot="1">
      <c r="A20" s="12" t="s">
        <v>15</v>
      </c>
      <c r="B20" s="12" t="s">
        <v>16</v>
      </c>
      <c r="C20" s="47" t="s">
        <v>17</v>
      </c>
      <c r="D20" s="47" t="s">
        <v>18</v>
      </c>
      <c r="E20" s="12" t="s">
        <v>19</v>
      </c>
      <c r="F20" s="12" t="s">
        <v>20</v>
      </c>
      <c r="G20" s="12" t="s">
        <v>21</v>
      </c>
      <c r="H20" s="13" t="s">
        <v>22</v>
      </c>
      <c r="I20" s="13" t="s">
        <v>23</v>
      </c>
      <c r="J20" s="13" t="s">
        <v>91</v>
      </c>
      <c r="K20" s="13" t="s">
        <v>83</v>
      </c>
      <c r="L20" s="13" t="s">
        <v>84</v>
      </c>
      <c r="M20" s="13" t="s">
        <v>85</v>
      </c>
      <c r="N20" s="13" t="s">
        <v>104</v>
      </c>
      <c r="O20" s="13" t="s">
        <v>86</v>
      </c>
      <c r="P20" s="27" t="s">
        <v>112</v>
      </c>
      <c r="Q20" s="12" t="s">
        <v>25</v>
      </c>
      <c r="R20" s="100" t="s">
        <v>119</v>
      </c>
      <c r="S20" s="85" t="s">
        <v>208</v>
      </c>
      <c r="T20" s="27" t="s">
        <v>209</v>
      </c>
      <c r="U20" s="27" t="s">
        <v>240</v>
      </c>
      <c r="V20" s="116" t="s">
        <v>241</v>
      </c>
    </row>
    <row r="21" spans="1:28" s="29" customFormat="1" ht="13.5" thickTop="1">
      <c r="A21" s="20" t="s">
        <v>196</v>
      </c>
      <c r="B21" s="19"/>
      <c r="C21" s="23">
        <v>33570.464999999997</v>
      </c>
      <c r="D21" s="23" t="s">
        <v>197</v>
      </c>
      <c r="E21" s="29">
        <f t="shared" ref="E21:E84" si="1">(C21-C$7)/C$8</f>
        <v>-17301.000289760566</v>
      </c>
      <c r="F21" s="15">
        <f t="shared" ref="F21:F52" si="2">ROUND(2*E21,0)/2</f>
        <v>-17301</v>
      </c>
      <c r="G21" s="29">
        <f t="shared" ref="G21:G62" si="3">C21-(C$7+F21*C$8)</f>
        <v>-1.3410000246949494E-4</v>
      </c>
      <c r="M21" s="29">
        <f t="shared" ref="M21:M46" si="4">G21</f>
        <v>-1.3410000246949494E-4</v>
      </c>
      <c r="O21" s="29">
        <f t="shared" ref="O21:O84" si="5">+D$11+D$12*F21+D$13*F21^2</f>
        <v>4.6223086458110976E-2</v>
      </c>
      <c r="P21" s="30">
        <f t="shared" ref="P21:P84" si="6">C21-15018.5</f>
        <v>18551.964999999997</v>
      </c>
      <c r="Q21" s="29">
        <f t="shared" ref="Q21:Q84" si="7">(G21-O21)^2</f>
        <v>2.1489887365410253E-3</v>
      </c>
      <c r="U21" s="29">
        <f>G21+R21</f>
        <v>-1.3410000246949494E-4</v>
      </c>
    </row>
    <row r="22" spans="1:28" s="29" customFormat="1">
      <c r="A22" s="20" t="s">
        <v>196</v>
      </c>
      <c r="B22" s="19"/>
      <c r="C22" s="23">
        <v>33913.377999999997</v>
      </c>
      <c r="D22" s="23" t="s">
        <v>197</v>
      </c>
      <c r="E22" s="29">
        <f t="shared" si="1"/>
        <v>-16560.040830093789</v>
      </c>
      <c r="F22" s="15">
        <f t="shared" si="2"/>
        <v>-16560</v>
      </c>
      <c r="G22" s="29">
        <f t="shared" si="3"/>
        <v>-1.88960000014049E-2</v>
      </c>
      <c r="M22" s="29">
        <f t="shared" si="4"/>
        <v>-1.88960000014049E-2</v>
      </c>
      <c r="O22" s="29">
        <f t="shared" si="5"/>
        <v>4.5540901159735962E-2</v>
      </c>
      <c r="P22" s="30">
        <f t="shared" si="6"/>
        <v>18894.877999999997</v>
      </c>
      <c r="Q22" s="29">
        <f t="shared" si="7"/>
        <v>4.1521142312506377E-3</v>
      </c>
      <c r="U22" s="29">
        <f>G22+R22</f>
        <v>-1.88960000014049E-2</v>
      </c>
    </row>
    <row r="23" spans="1:28" s="29" customFormat="1">
      <c r="A23" s="20" t="s">
        <v>196</v>
      </c>
      <c r="B23" s="19"/>
      <c r="C23" s="23">
        <v>34279.46</v>
      </c>
      <c r="D23" s="23" t="s">
        <v>197</v>
      </c>
      <c r="E23" s="29">
        <f t="shared" si="1"/>
        <v>-15769.018264854982</v>
      </c>
      <c r="F23" s="15">
        <f t="shared" si="2"/>
        <v>-15769</v>
      </c>
      <c r="G23" s="29">
        <f t="shared" si="3"/>
        <v>-8.4529000014299527E-3</v>
      </c>
      <c r="M23" s="29">
        <f t="shared" si="4"/>
        <v>-8.4529000014299527E-3</v>
      </c>
      <c r="O23" s="29">
        <f t="shared" si="5"/>
        <v>4.4745590558807613E-2</v>
      </c>
      <c r="P23" s="30">
        <f t="shared" si="6"/>
        <v>19260.96</v>
      </c>
      <c r="Q23" s="29">
        <f t="shared" si="7"/>
        <v>2.8300793978876856E-3</v>
      </c>
      <c r="U23" s="29">
        <f>G23+R23</f>
        <v>-8.4529000014299527E-3</v>
      </c>
    </row>
    <row r="24" spans="1:28" s="29" customFormat="1">
      <c r="A24" s="20" t="s">
        <v>196</v>
      </c>
      <c r="B24" s="19"/>
      <c r="C24" s="23">
        <v>34603.436999999998</v>
      </c>
      <c r="D24" s="23" t="s">
        <v>197</v>
      </c>
      <c r="E24" s="29">
        <f t="shared" si="1"/>
        <v>-15068.975330161742</v>
      </c>
      <c r="F24" s="15">
        <f t="shared" si="2"/>
        <v>-15069</v>
      </c>
      <c r="G24" s="29">
        <f t="shared" si="3"/>
        <v>1.1417100002290681E-2</v>
      </c>
      <c r="M24" s="29">
        <f t="shared" si="4"/>
        <v>1.1417100002290681E-2</v>
      </c>
      <c r="O24" s="29">
        <f t="shared" si="5"/>
        <v>4.3983989751070672E-2</v>
      </c>
      <c r="P24" s="30">
        <f t="shared" si="6"/>
        <v>19584.936999999998</v>
      </c>
      <c r="Q24" s="29">
        <f t="shared" si="7"/>
        <v>1.0606023079091913E-3</v>
      </c>
      <c r="U24" s="29">
        <f>G24+R24</f>
        <v>1.1417100002290681E-2</v>
      </c>
    </row>
    <row r="25" spans="1:28" s="29" customFormat="1">
      <c r="A25" s="20" t="s">
        <v>196</v>
      </c>
      <c r="B25" s="19"/>
      <c r="C25" s="23">
        <v>34627.510999999999</v>
      </c>
      <c r="D25" s="23" t="s">
        <v>197</v>
      </c>
      <c r="E25" s="29">
        <f t="shared" si="1"/>
        <v>-15016.956718933769</v>
      </c>
      <c r="F25" s="15">
        <f t="shared" si="2"/>
        <v>-15017</v>
      </c>
      <c r="G25" s="29">
        <f t="shared" si="3"/>
        <v>2.0030300001963042E-2</v>
      </c>
      <c r="M25" s="29">
        <f t="shared" si="4"/>
        <v>2.0030300001963042E-2</v>
      </c>
      <c r="O25" s="29">
        <f t="shared" si="5"/>
        <v>4.3925248635682215E-2</v>
      </c>
      <c r="P25" s="30">
        <f t="shared" si="6"/>
        <v>19609.010999999999</v>
      </c>
      <c r="Q25" s="29">
        <f t="shared" si="7"/>
        <v>5.7096857020807784E-4</v>
      </c>
      <c r="U25" s="29">
        <f>G25+R25</f>
        <v>2.0030300001963042E-2</v>
      </c>
    </row>
    <row r="26" spans="1:28">
      <c r="A26" t="s">
        <v>285</v>
      </c>
      <c r="B26" s="16" t="s">
        <v>89</v>
      </c>
      <c r="C26" s="24">
        <v>34653.406000000003</v>
      </c>
      <c r="D26" t="s">
        <v>197</v>
      </c>
      <c r="E26" s="29">
        <f t="shared" si="1"/>
        <v>-14961.003327816854</v>
      </c>
      <c r="F26" s="15">
        <f t="shared" si="2"/>
        <v>-14961</v>
      </c>
      <c r="G26" s="29">
        <f t="shared" si="3"/>
        <v>-1.5400999982375652E-3</v>
      </c>
      <c r="H26" s="29"/>
      <c r="I26" s="29"/>
      <c r="J26" s="29"/>
      <c r="K26" s="29"/>
      <c r="L26" s="29"/>
      <c r="M26" s="29">
        <f t="shared" si="4"/>
        <v>-1.5400999982375652E-3</v>
      </c>
      <c r="N26" s="29"/>
      <c r="O26" s="29">
        <f t="shared" si="5"/>
        <v>4.3861654115781225E-2</v>
      </c>
      <c r="P26" s="30">
        <f t="shared" si="6"/>
        <v>19634.906000000003</v>
      </c>
      <c r="Q26" s="29">
        <f t="shared" si="7"/>
        <v>2.0613192766298222E-3</v>
      </c>
      <c r="R26" s="4"/>
      <c r="S26" s="32"/>
      <c r="T26" s="29"/>
      <c r="X26" s="17">
        <v>-26055</v>
      </c>
      <c r="Y26" s="16">
        <v>-0.1101</v>
      </c>
      <c r="Z26" t="s">
        <v>242</v>
      </c>
      <c r="AB26" t="s">
        <v>243</v>
      </c>
    </row>
    <row r="27" spans="1:28" s="29" customFormat="1">
      <c r="A27" s="20" t="s">
        <v>196</v>
      </c>
      <c r="B27" s="19"/>
      <c r="C27" s="23">
        <v>34748.288</v>
      </c>
      <c r="D27" s="23" t="s">
        <v>197</v>
      </c>
      <c r="E27" s="29">
        <f t="shared" si="1"/>
        <v>-14755.984225443653</v>
      </c>
      <c r="F27" s="15">
        <f t="shared" si="2"/>
        <v>-14756</v>
      </c>
      <c r="G27" s="29">
        <f t="shared" si="3"/>
        <v>7.3004000005312264E-3</v>
      </c>
      <c r="M27" s="29">
        <f t="shared" si="4"/>
        <v>7.3004000005312264E-3</v>
      </c>
      <c r="O27" s="29">
        <f t="shared" si="5"/>
        <v>4.3625890358546804E-2</v>
      </c>
      <c r="P27" s="30">
        <f t="shared" si="6"/>
        <v>19729.788</v>
      </c>
      <c r="Q27" s="29">
        <f t="shared" si="7"/>
        <v>1.3195412497502828E-3</v>
      </c>
      <c r="U27" s="29">
        <f>G27+R27</f>
        <v>7.3004000005312264E-3</v>
      </c>
    </row>
    <row r="28" spans="1:28" s="29" customFormat="1">
      <c r="A28" s="20" t="s">
        <v>196</v>
      </c>
      <c r="B28" s="19"/>
      <c r="C28" s="23">
        <v>34779.283000000003</v>
      </c>
      <c r="D28" s="23" t="s">
        <v>197</v>
      </c>
      <c r="E28" s="29">
        <f t="shared" si="1"/>
        <v>-14689.010857702058</v>
      </c>
      <c r="F28" s="15">
        <f t="shared" si="2"/>
        <v>-14689</v>
      </c>
      <c r="G28" s="29">
        <f t="shared" si="3"/>
        <v>-5.0248999978066422E-3</v>
      </c>
      <c r="M28" s="29">
        <f t="shared" si="4"/>
        <v>-5.0248999978066422E-3</v>
      </c>
      <c r="O28" s="29">
        <f t="shared" si="5"/>
        <v>4.3547826861427379E-2</v>
      </c>
      <c r="P28" s="30">
        <f t="shared" si="6"/>
        <v>19760.783000000003</v>
      </c>
      <c r="Q28" s="29">
        <f t="shared" si="7"/>
        <v>2.359309794541754E-3</v>
      </c>
      <c r="U28" s="29">
        <f>G28+R28</f>
        <v>-5.0248999978066422E-3</v>
      </c>
    </row>
    <row r="29" spans="1:28" s="29" customFormat="1">
      <c r="A29" s="20" t="s">
        <v>196</v>
      </c>
      <c r="B29" s="19"/>
      <c r="C29" s="23">
        <v>35400.341999999997</v>
      </c>
      <c r="D29" s="23" t="s">
        <v>197</v>
      </c>
      <c r="E29" s="29">
        <f t="shared" si="1"/>
        <v>-13347.039159162823</v>
      </c>
      <c r="F29" s="15">
        <f t="shared" si="2"/>
        <v>-13347</v>
      </c>
      <c r="G29" s="29">
        <f t="shared" si="3"/>
        <v>-1.8122699999366887E-2</v>
      </c>
      <c r="M29" s="29">
        <f t="shared" si="4"/>
        <v>-1.8122699999366887E-2</v>
      </c>
      <c r="O29" s="29">
        <f t="shared" si="5"/>
        <v>4.1879535186348953E-2</v>
      </c>
      <c r="P29" s="30">
        <f t="shared" si="6"/>
        <v>20381.841999999997</v>
      </c>
      <c r="Q29" s="29">
        <f t="shared" si="7"/>
        <v>3.6002682272819561E-3</v>
      </c>
      <c r="U29" s="29">
        <f>G29+R29</f>
        <v>-1.8122699999366887E-2</v>
      </c>
    </row>
    <row r="30" spans="1:28" s="29" customFormat="1">
      <c r="A30" s="20" t="s">
        <v>196</v>
      </c>
      <c r="B30" s="19"/>
      <c r="C30" s="23">
        <v>35868.243999999999</v>
      </c>
      <c r="D30" s="23" t="s">
        <v>197</v>
      </c>
      <c r="E30" s="29">
        <f t="shared" si="1"/>
        <v>-12336.00600178178</v>
      </c>
      <c r="F30" s="15">
        <f t="shared" si="2"/>
        <v>-12336</v>
      </c>
      <c r="G30" s="29">
        <f t="shared" si="3"/>
        <v>-2.7775999988080002E-3</v>
      </c>
      <c r="M30" s="29">
        <f t="shared" si="4"/>
        <v>-2.7775999988080002E-3</v>
      </c>
      <c r="O30" s="29">
        <f t="shared" si="5"/>
        <v>4.0491011652518984E-2</v>
      </c>
      <c r="P30" s="30">
        <f t="shared" si="6"/>
        <v>20849.743999999999</v>
      </c>
      <c r="Q30" s="29">
        <f t="shared" si="7"/>
        <v>1.8721727542333492E-3</v>
      </c>
      <c r="U30" s="29">
        <f>G30+R30</f>
        <v>-2.7775999988080002E-3</v>
      </c>
    </row>
    <row r="31" spans="1:28">
      <c r="A31" t="s">
        <v>285</v>
      </c>
      <c r="B31" s="16" t="s">
        <v>89</v>
      </c>
      <c r="C31" s="24">
        <v>36051.525999999998</v>
      </c>
      <c r="D31" t="s">
        <v>197</v>
      </c>
      <c r="E31" s="29">
        <f t="shared" si="1"/>
        <v>-11939.973971247371</v>
      </c>
      <c r="F31" s="15">
        <f t="shared" si="2"/>
        <v>-11940</v>
      </c>
      <c r="G31" s="29">
        <f t="shared" si="3"/>
        <v>1.2045999996189494E-2</v>
      </c>
      <c r="H31" s="29"/>
      <c r="I31" s="29"/>
      <c r="J31" s="29"/>
      <c r="K31" s="29"/>
      <c r="L31" s="29"/>
      <c r="M31" s="29">
        <f t="shared" si="4"/>
        <v>1.2045999996189494E-2</v>
      </c>
      <c r="N31" s="29"/>
      <c r="O31" s="29">
        <f t="shared" si="5"/>
        <v>3.991629021579407E-2</v>
      </c>
      <c r="P31" s="30">
        <f t="shared" si="6"/>
        <v>21033.025999999998</v>
      </c>
      <c r="Q31" s="29">
        <f t="shared" si="7"/>
        <v>7.7675307692498649E-4</v>
      </c>
      <c r="R31" s="4"/>
      <c r="S31" s="32"/>
      <c r="T31" s="29"/>
      <c r="X31" s="17">
        <v>-23034</v>
      </c>
      <c r="Y31" s="16">
        <v>-8.14E-2</v>
      </c>
      <c r="Z31" t="s">
        <v>242</v>
      </c>
      <c r="AB31" t="s">
        <v>243</v>
      </c>
    </row>
    <row r="32" spans="1:28" s="29" customFormat="1">
      <c r="A32" s="20" t="s">
        <v>196</v>
      </c>
      <c r="B32" s="19"/>
      <c r="C32" s="23">
        <v>36102.453000000001</v>
      </c>
      <c r="D32" s="23" t="s">
        <v>197</v>
      </c>
      <c r="E32" s="29">
        <f t="shared" si="1"/>
        <v>-11829.931941920828</v>
      </c>
      <c r="F32" s="15">
        <f t="shared" si="2"/>
        <v>-11830</v>
      </c>
      <c r="G32" s="29">
        <f t="shared" si="3"/>
        <v>3.1497000003582798E-2</v>
      </c>
      <c r="M32" s="29">
        <f t="shared" si="4"/>
        <v>3.1497000003582798E-2</v>
      </c>
      <c r="O32" s="29">
        <f t="shared" si="5"/>
        <v>3.9753563667504432E-2</v>
      </c>
      <c r="P32" s="30">
        <f t="shared" si="6"/>
        <v>21083.953000000001</v>
      </c>
      <c r="Q32" s="29">
        <f t="shared" si="7"/>
        <v>6.817084353639104E-5</v>
      </c>
      <c r="U32" s="29">
        <f t="shared" ref="U32:U38" si="8">G32+R32</f>
        <v>3.1497000003582798E-2</v>
      </c>
    </row>
    <row r="33" spans="1:28" s="29" customFormat="1">
      <c r="A33" s="20" t="s">
        <v>196</v>
      </c>
      <c r="B33" s="19"/>
      <c r="C33" s="23">
        <v>36108.449999999997</v>
      </c>
      <c r="D33" s="23" t="s">
        <v>197</v>
      </c>
      <c r="E33" s="29">
        <f t="shared" si="1"/>
        <v>-11816.973745878046</v>
      </c>
      <c r="F33" s="15">
        <f t="shared" si="2"/>
        <v>-11817</v>
      </c>
      <c r="G33" s="29">
        <f t="shared" si="3"/>
        <v>1.2150299997301772E-2</v>
      </c>
      <c r="M33" s="29">
        <f t="shared" si="4"/>
        <v>1.2150299997301772E-2</v>
      </c>
      <c r="O33" s="29">
        <f t="shared" si="5"/>
        <v>3.9734243816973491E-2</v>
      </c>
      <c r="P33" s="30">
        <f t="shared" si="6"/>
        <v>21089.949999999997</v>
      </c>
      <c r="Q33" s="29">
        <f t="shared" si="7"/>
        <v>7.6087395664680563E-4</v>
      </c>
      <c r="U33" s="29">
        <f t="shared" si="8"/>
        <v>1.2150299997301772E-2</v>
      </c>
    </row>
    <row r="34" spans="1:28" s="29" customFormat="1">
      <c r="A34" s="20" t="s">
        <v>196</v>
      </c>
      <c r="B34" s="19"/>
      <c r="C34" s="23">
        <v>36127.385999999999</v>
      </c>
      <c r="D34" s="23" t="s">
        <v>197</v>
      </c>
      <c r="E34" s="29">
        <f t="shared" si="1"/>
        <v>-11776.057220904508</v>
      </c>
      <c r="F34" s="15">
        <f t="shared" si="2"/>
        <v>-11776</v>
      </c>
      <c r="G34" s="29">
        <f t="shared" si="3"/>
        <v>-2.6481599998078309E-2</v>
      </c>
      <c r="M34" s="29">
        <f t="shared" si="4"/>
        <v>-2.6481599998078309E-2</v>
      </c>
      <c r="O34" s="29">
        <f t="shared" si="5"/>
        <v>3.9673189399039174E-2</v>
      </c>
      <c r="P34" s="30">
        <f t="shared" si="6"/>
        <v>21108.885999999999</v>
      </c>
      <c r="Q34" s="29">
        <f t="shared" si="7"/>
        <v>4.376456160176968E-3</v>
      </c>
      <c r="U34" s="29">
        <f t="shared" si="8"/>
        <v>-2.6481599998078309E-2</v>
      </c>
    </row>
    <row r="35" spans="1:28" s="29" customFormat="1">
      <c r="A35" s="20" t="s">
        <v>196</v>
      </c>
      <c r="B35" s="19"/>
      <c r="C35" s="23">
        <v>36399.533000000003</v>
      </c>
      <c r="D35" s="23" t="s">
        <v>197</v>
      </c>
      <c r="E35" s="29">
        <f t="shared" si="1"/>
        <v>-11188.007499634279</v>
      </c>
      <c r="F35" s="15">
        <f t="shared" si="2"/>
        <v>-11188</v>
      </c>
      <c r="G35" s="29">
        <f t="shared" si="3"/>
        <v>-3.4707999948295765E-3</v>
      </c>
      <c r="M35" s="29">
        <f t="shared" si="4"/>
        <v>-3.4707999948295765E-3</v>
      </c>
      <c r="O35" s="29">
        <f t="shared" si="5"/>
        <v>3.8777102251525329E-2</v>
      </c>
      <c r="P35" s="30">
        <f t="shared" si="6"/>
        <v>21381.033000000003</v>
      </c>
      <c r="Q35" s="29">
        <f t="shared" si="7"/>
        <v>1.78488524421756E-3</v>
      </c>
      <c r="U35" s="29">
        <f t="shared" si="8"/>
        <v>-3.4707999948295765E-3</v>
      </c>
    </row>
    <row r="36" spans="1:28" s="29" customFormat="1">
      <c r="A36" s="20" t="s">
        <v>196</v>
      </c>
      <c r="B36" s="19"/>
      <c r="C36" s="23">
        <v>36544.379000000001</v>
      </c>
      <c r="D36" s="23" t="s">
        <v>197</v>
      </c>
      <c r="E36" s="29">
        <f t="shared" si="1"/>
        <v>-10875.027198814851</v>
      </c>
      <c r="F36" s="15">
        <f t="shared" si="2"/>
        <v>-10875</v>
      </c>
      <c r="G36" s="29">
        <f t="shared" si="3"/>
        <v>-1.2587499993969686E-2</v>
      </c>
      <c r="M36" s="29">
        <f t="shared" si="4"/>
        <v>-1.2587499993969686E-2</v>
      </c>
      <c r="O36" s="29">
        <f t="shared" si="5"/>
        <v>3.8284489380877834E-2</v>
      </c>
      <c r="P36" s="30">
        <f t="shared" si="6"/>
        <v>21525.879000000001</v>
      </c>
      <c r="Q36" s="29">
        <f t="shared" si="7"/>
        <v>2.5879593029545988E-3</v>
      </c>
      <c r="U36" s="29">
        <f t="shared" si="8"/>
        <v>-1.2587499993969686E-2</v>
      </c>
    </row>
    <row r="37" spans="1:28" s="29" customFormat="1">
      <c r="A37" s="20" t="s">
        <v>196</v>
      </c>
      <c r="B37" s="19"/>
      <c r="C37" s="23">
        <v>36848.466</v>
      </c>
      <c r="D37" s="23" t="s">
        <v>197</v>
      </c>
      <c r="E37" s="29">
        <f t="shared" si="1"/>
        <v>-10217.962172957881</v>
      </c>
      <c r="F37" s="15">
        <f t="shared" si="2"/>
        <v>-10218</v>
      </c>
      <c r="G37" s="29">
        <f t="shared" si="3"/>
        <v>1.7506200005300343E-2</v>
      </c>
      <c r="M37" s="29">
        <f t="shared" si="4"/>
        <v>1.7506200005300343E-2</v>
      </c>
      <c r="O37" s="29">
        <f t="shared" si="5"/>
        <v>3.7215189927217299E-2</v>
      </c>
      <c r="P37" s="30">
        <f t="shared" si="6"/>
        <v>21829.966</v>
      </c>
      <c r="Q37" s="29">
        <f t="shared" si="7"/>
        <v>3.884442837422241E-4</v>
      </c>
      <c r="U37" s="29">
        <f t="shared" si="8"/>
        <v>1.7506200005300343E-2</v>
      </c>
    </row>
    <row r="38" spans="1:28" s="29" customFormat="1">
      <c r="A38" s="20" t="s">
        <v>196</v>
      </c>
      <c r="B38" s="19"/>
      <c r="C38" s="23">
        <v>36899.366000000002</v>
      </c>
      <c r="D38" s="23" t="s">
        <v>197</v>
      </c>
      <c r="E38" s="29">
        <f t="shared" si="1"/>
        <v>-10107.978484684063</v>
      </c>
      <c r="F38" s="15">
        <f t="shared" si="2"/>
        <v>-10108</v>
      </c>
      <c r="G38" s="29">
        <f t="shared" si="3"/>
        <v>9.9572000035550445E-3</v>
      </c>
      <c r="M38" s="29">
        <f t="shared" si="4"/>
        <v>9.9572000035550445E-3</v>
      </c>
      <c r="O38" s="29">
        <f t="shared" si="5"/>
        <v>3.7031488297552123E-2</v>
      </c>
      <c r="P38" s="30">
        <f t="shared" si="6"/>
        <v>21880.866000000002</v>
      </c>
      <c r="Q38" s="29">
        <f t="shared" si="7"/>
        <v>7.3301708662646726E-4</v>
      </c>
      <c r="U38" s="29">
        <f t="shared" si="8"/>
        <v>9.9572000035550445E-3</v>
      </c>
    </row>
    <row r="39" spans="1:28">
      <c r="A39" t="s">
        <v>286</v>
      </c>
      <c r="B39" s="16" t="s">
        <v>89</v>
      </c>
      <c r="C39" s="24">
        <v>39056.455000000002</v>
      </c>
      <c r="D39" t="s">
        <v>197</v>
      </c>
      <c r="E39" s="29">
        <f t="shared" si="1"/>
        <v>-5446.9842969654592</v>
      </c>
      <c r="F39" s="15">
        <f t="shared" si="2"/>
        <v>-5447</v>
      </c>
      <c r="G39" s="29">
        <f t="shared" si="3"/>
        <v>7.2673000031500123E-3</v>
      </c>
      <c r="H39" s="29"/>
      <c r="I39" s="29"/>
      <c r="J39" s="29"/>
      <c r="K39" s="29"/>
      <c r="L39" s="29"/>
      <c r="M39" s="29">
        <f t="shared" si="4"/>
        <v>7.2673000031500123E-3</v>
      </c>
      <c r="N39" s="29"/>
      <c r="O39" s="29">
        <f t="shared" si="5"/>
        <v>2.8016327303997154E-2</v>
      </c>
      <c r="P39" s="30">
        <f t="shared" si="6"/>
        <v>24037.955000000002</v>
      </c>
      <c r="Q39" s="29">
        <f t="shared" si="7"/>
        <v>4.3052213393130005E-4</v>
      </c>
      <c r="R39" s="4"/>
      <c r="S39" s="32"/>
      <c r="T39" s="29"/>
      <c r="X39" s="17">
        <v>-16541</v>
      </c>
      <c r="Y39" s="16">
        <v>-5.3699999999999998E-2</v>
      </c>
      <c r="Z39" t="s">
        <v>244</v>
      </c>
      <c r="AB39" t="s">
        <v>245</v>
      </c>
    </row>
    <row r="40" spans="1:28">
      <c r="A40" t="s">
        <v>286</v>
      </c>
      <c r="B40" s="16" t="s">
        <v>89</v>
      </c>
      <c r="C40" s="24">
        <v>39057.385999999999</v>
      </c>
      <c r="D40" t="s">
        <v>197</v>
      </c>
      <c r="E40" s="29">
        <f t="shared" si="1"/>
        <v>-5444.9726110365282</v>
      </c>
      <c r="F40" s="15">
        <f t="shared" si="2"/>
        <v>-5445</v>
      </c>
      <c r="G40" s="29">
        <f t="shared" si="3"/>
        <v>1.267550000193296E-2</v>
      </c>
      <c r="H40" s="29"/>
      <c r="I40" s="29"/>
      <c r="J40" s="29"/>
      <c r="K40" s="29"/>
      <c r="L40" s="29"/>
      <c r="M40" s="29">
        <f t="shared" si="4"/>
        <v>1.267550000193296E-2</v>
      </c>
      <c r="N40" s="29"/>
      <c r="O40" s="29">
        <f t="shared" si="5"/>
        <v>2.8011942617426237E-2</v>
      </c>
      <c r="P40" s="30">
        <f t="shared" si="6"/>
        <v>24038.885999999999</v>
      </c>
      <c r="Q40" s="29">
        <f t="shared" si="7"/>
        <v>2.3520647209831827E-4</v>
      </c>
      <c r="R40" s="4"/>
      <c r="S40" s="32"/>
      <c r="T40" s="29"/>
      <c r="X40" s="17">
        <v>-16539</v>
      </c>
      <c r="Y40" s="16">
        <v>-4.8300000000000003E-2</v>
      </c>
      <c r="Z40" t="s">
        <v>244</v>
      </c>
      <c r="AB40" t="s">
        <v>245</v>
      </c>
    </row>
    <row r="41" spans="1:28">
      <c r="A41" t="s">
        <v>286</v>
      </c>
      <c r="B41" s="16" t="s">
        <v>89</v>
      </c>
      <c r="C41" s="24">
        <v>39088.398999999998</v>
      </c>
      <c r="D41" t="s">
        <v>197</v>
      </c>
      <c r="E41" s="29">
        <f t="shared" si="1"/>
        <v>-5377.9603492597953</v>
      </c>
      <c r="F41" s="15">
        <f t="shared" si="2"/>
        <v>-5378</v>
      </c>
      <c r="G41" s="29">
        <f t="shared" si="3"/>
        <v>1.8350199999986216E-2</v>
      </c>
      <c r="H41" s="29"/>
      <c r="I41" s="29"/>
      <c r="J41" s="29"/>
      <c r="K41" s="29"/>
      <c r="L41" s="29"/>
      <c r="M41" s="29">
        <f t="shared" si="4"/>
        <v>1.8350199999986216E-2</v>
      </c>
      <c r="N41" s="29"/>
      <c r="O41" s="29">
        <f t="shared" si="5"/>
        <v>2.7864799657525311E-2</v>
      </c>
      <c r="P41" s="30">
        <f t="shared" si="6"/>
        <v>24069.898999999998</v>
      </c>
      <c r="Q41" s="29">
        <f t="shared" si="7"/>
        <v>9.0527606643243054E-5</v>
      </c>
      <c r="R41" s="4"/>
      <c r="S41" s="32"/>
      <c r="T41" s="29"/>
      <c r="X41" s="17">
        <v>-16472</v>
      </c>
      <c r="Y41" s="16">
        <v>-4.2299999999999997E-2</v>
      </c>
      <c r="Z41" t="s">
        <v>244</v>
      </c>
      <c r="AB41" t="s">
        <v>245</v>
      </c>
    </row>
    <row r="42" spans="1:28">
      <c r="A42" t="s">
        <v>286</v>
      </c>
      <c r="B42" s="16" t="s">
        <v>90</v>
      </c>
      <c r="C42" s="24">
        <v>39387.580999999998</v>
      </c>
      <c r="D42" t="s">
        <v>197</v>
      </c>
      <c r="E42" s="29">
        <f t="shared" si="1"/>
        <v>-4731.4939479800933</v>
      </c>
      <c r="F42" s="15">
        <f t="shared" si="2"/>
        <v>-4731.5</v>
      </c>
      <c r="G42" s="29">
        <f t="shared" si="3"/>
        <v>2.8008500012219884E-3</v>
      </c>
      <c r="H42" s="29"/>
      <c r="I42" s="29"/>
      <c r="J42" s="29"/>
      <c r="K42" s="29"/>
      <c r="L42" s="29"/>
      <c r="M42" s="29">
        <f t="shared" si="4"/>
        <v>2.8008500012219884E-3</v>
      </c>
      <c r="N42" s="29"/>
      <c r="O42" s="29">
        <f t="shared" si="5"/>
        <v>2.6419440523653515E-2</v>
      </c>
      <c r="P42" s="30">
        <f t="shared" si="6"/>
        <v>24369.080999999998</v>
      </c>
      <c r="Q42" s="29">
        <f t="shared" si="7"/>
        <v>5.5783781826629234E-4</v>
      </c>
      <c r="R42" s="4"/>
      <c r="S42" s="32"/>
      <c r="T42" s="29"/>
      <c r="X42" s="17">
        <v>-15826</v>
      </c>
      <c r="Y42" s="16">
        <v>-5.4600000000000003E-2</v>
      </c>
      <c r="Z42" t="s">
        <v>244</v>
      </c>
      <c r="AB42" t="s">
        <v>245</v>
      </c>
    </row>
    <row r="43" spans="1:28">
      <c r="A43" t="s">
        <v>286</v>
      </c>
      <c r="B43" s="16" t="s">
        <v>90</v>
      </c>
      <c r="C43" s="24">
        <v>39389.442000000003</v>
      </c>
      <c r="D43" t="s">
        <v>197</v>
      </c>
      <c r="E43" s="29">
        <f t="shared" si="1"/>
        <v>-4727.4727369019392</v>
      </c>
      <c r="F43" s="15">
        <f t="shared" si="2"/>
        <v>-4727.5</v>
      </c>
      <c r="G43" s="29">
        <f t="shared" si="3"/>
        <v>1.2617250002222136E-2</v>
      </c>
      <c r="H43" s="29"/>
      <c r="I43" s="29"/>
      <c r="J43" s="29"/>
      <c r="K43" s="29"/>
      <c r="L43" s="29"/>
      <c r="M43" s="29">
        <f t="shared" si="4"/>
        <v>1.2617250002222136E-2</v>
      </c>
      <c r="N43" s="29"/>
      <c r="O43" s="29">
        <f t="shared" si="5"/>
        <v>2.641035378918118E-2</v>
      </c>
      <c r="P43" s="30">
        <f t="shared" si="6"/>
        <v>24370.942000000003</v>
      </c>
      <c r="Q43" s="29">
        <f t="shared" si="7"/>
        <v>1.9024971207782393E-4</v>
      </c>
      <c r="R43" s="4"/>
      <c r="S43" s="32"/>
      <c r="T43" s="29"/>
      <c r="X43" s="17">
        <v>-15822</v>
      </c>
      <c r="Y43" s="16">
        <v>-4.48E-2</v>
      </c>
      <c r="Z43" t="s">
        <v>244</v>
      </c>
      <c r="AB43" t="s">
        <v>245</v>
      </c>
    </row>
    <row r="44" spans="1:28">
      <c r="A44" t="s">
        <v>286</v>
      </c>
      <c r="B44" s="16" t="s">
        <v>89</v>
      </c>
      <c r="C44" s="24">
        <v>39443.341</v>
      </c>
      <c r="D44" t="s">
        <v>197</v>
      </c>
      <c r="E44" s="29">
        <f t="shared" si="1"/>
        <v>-4611.0088702168678</v>
      </c>
      <c r="F44" s="15">
        <f t="shared" si="2"/>
        <v>-4611</v>
      </c>
      <c r="G44" s="29">
        <f t="shared" si="3"/>
        <v>-4.1051000007428229E-3</v>
      </c>
      <c r="H44" s="29"/>
      <c r="I44" s="29"/>
      <c r="J44" s="29"/>
      <c r="K44" s="29"/>
      <c r="L44" s="29"/>
      <c r="M44" s="29">
        <f t="shared" si="4"/>
        <v>-4.1051000007428229E-3</v>
      </c>
      <c r="N44" s="29"/>
      <c r="O44" s="29">
        <f t="shared" si="5"/>
        <v>2.6144925397552688E-2</v>
      </c>
      <c r="P44" s="30">
        <f t="shared" si="6"/>
        <v>24424.841</v>
      </c>
      <c r="Q44" s="29">
        <f t="shared" si="7"/>
        <v>9.1506403659752345E-4</v>
      </c>
      <c r="R44" s="4"/>
      <c r="S44" s="32"/>
      <c r="T44" s="29"/>
      <c r="X44" s="17">
        <v>-15705</v>
      </c>
      <c r="Y44" s="16">
        <v>-6.0900000000000003E-2</v>
      </c>
      <c r="Z44" t="s">
        <v>244</v>
      </c>
      <c r="AB44" t="s">
        <v>245</v>
      </c>
    </row>
    <row r="45" spans="1:28">
      <c r="A45" t="s">
        <v>286</v>
      </c>
      <c r="B45" s="16" t="s">
        <v>89</v>
      </c>
      <c r="C45" s="24">
        <v>40151.432000000001</v>
      </c>
      <c r="D45" t="s">
        <v>197</v>
      </c>
      <c r="E45" s="29">
        <f t="shared" si="1"/>
        <v>-3080.9801901875062</v>
      </c>
      <c r="F45" s="15">
        <f t="shared" si="2"/>
        <v>-3081</v>
      </c>
      <c r="G45" s="29">
        <f t="shared" si="3"/>
        <v>9.1679000033764169E-3</v>
      </c>
      <c r="H45" s="29"/>
      <c r="I45" s="29"/>
      <c r="J45" s="29"/>
      <c r="K45" s="29"/>
      <c r="L45" s="29"/>
      <c r="M45" s="29">
        <f t="shared" si="4"/>
        <v>9.1679000033764169E-3</v>
      </c>
      <c r="N45" s="29"/>
      <c r="O45" s="29">
        <f t="shared" si="5"/>
        <v>2.2519565314884346E-2</v>
      </c>
      <c r="P45" s="30">
        <f t="shared" si="6"/>
        <v>25132.932000000001</v>
      </c>
      <c r="Q45" s="29">
        <f t="shared" si="7"/>
        <v>1.7826696659052412E-4</v>
      </c>
      <c r="R45" s="4"/>
      <c r="S45" s="32"/>
      <c r="T45" s="29"/>
      <c r="X45" s="17">
        <v>-14175</v>
      </c>
      <c r="Y45" s="16">
        <v>-0.04</v>
      </c>
      <c r="Z45" t="s">
        <v>244</v>
      </c>
      <c r="AB45" t="s">
        <v>245</v>
      </c>
    </row>
    <row r="46" spans="1:28">
      <c r="A46" t="s">
        <v>286</v>
      </c>
      <c r="B46" s="16" t="s">
        <v>90</v>
      </c>
      <c r="C46" s="24">
        <v>40483.478000000003</v>
      </c>
      <c r="D46" t="s">
        <v>197</v>
      </c>
      <c r="E46" s="29">
        <f t="shared" si="1"/>
        <v>-2363.5019238502241</v>
      </c>
      <c r="F46" s="15">
        <f t="shared" si="2"/>
        <v>-2363.5</v>
      </c>
      <c r="G46" s="29">
        <f t="shared" si="3"/>
        <v>-8.9034999837167561E-4</v>
      </c>
      <c r="H46" s="29"/>
      <c r="I46" s="29"/>
      <c r="J46" s="29"/>
      <c r="K46" s="29"/>
      <c r="L46" s="29"/>
      <c r="M46" s="29">
        <f t="shared" si="4"/>
        <v>-8.9034999837167561E-4</v>
      </c>
      <c r="N46" s="29"/>
      <c r="O46" s="29">
        <f t="shared" si="5"/>
        <v>2.0730154167049257E-2</v>
      </c>
      <c r="P46" s="30">
        <f t="shared" si="6"/>
        <v>25464.978000000003</v>
      </c>
      <c r="Q46" s="29">
        <f t="shared" si="7"/>
        <v>4.6744620036698391E-4</v>
      </c>
      <c r="R46" s="4"/>
      <c r="S46" s="32"/>
      <c r="T46" s="29"/>
      <c r="X46" s="17">
        <v>-13458</v>
      </c>
      <c r="Y46" s="16">
        <v>-4.65E-2</v>
      </c>
      <c r="Z46" t="s">
        <v>244</v>
      </c>
      <c r="AB46" t="s">
        <v>245</v>
      </c>
    </row>
    <row r="47" spans="1:28" s="29" customFormat="1">
      <c r="A47" s="20" t="s">
        <v>100</v>
      </c>
      <c r="B47" s="119" t="s">
        <v>90</v>
      </c>
      <c r="C47" s="20">
        <v>41509.493000000002</v>
      </c>
      <c r="D47" s="23" t="s">
        <v>198</v>
      </c>
      <c r="E47" s="29">
        <f t="shared" si="1"/>
        <v>-146.5095088353126</v>
      </c>
      <c r="F47" s="15">
        <f t="shared" si="2"/>
        <v>-146.5</v>
      </c>
      <c r="G47" s="29">
        <f t="shared" si="3"/>
        <v>-4.400649995659478E-3</v>
      </c>
      <c r="J47" s="29">
        <f>G47</f>
        <v>-4.400649995659478E-3</v>
      </c>
      <c r="O47" s="29">
        <f t="shared" si="5"/>
        <v>1.4840857511369876E-2</v>
      </c>
      <c r="P47" s="30">
        <f t="shared" si="6"/>
        <v>26490.993000000002</v>
      </c>
      <c r="Q47" s="29">
        <f t="shared" si="7"/>
        <v>3.7023561114306699E-4</v>
      </c>
      <c r="V47" s="29">
        <f>G47+R47</f>
        <v>-4.400649995659478E-3</v>
      </c>
    </row>
    <row r="48" spans="1:28">
      <c r="A48" s="20" t="s">
        <v>100</v>
      </c>
      <c r="B48" s="119" t="s">
        <v>90</v>
      </c>
      <c r="C48" s="20">
        <v>41509.4954</v>
      </c>
      <c r="D48" s="23" t="s">
        <v>198</v>
      </c>
      <c r="E48" s="29">
        <f t="shared" si="1"/>
        <v>-146.50432296396505</v>
      </c>
      <c r="F48" s="15">
        <f t="shared" si="2"/>
        <v>-146.5</v>
      </c>
      <c r="G48" s="29">
        <f t="shared" si="3"/>
        <v>-2.0006499980809167E-3</v>
      </c>
      <c r="H48" s="29"/>
      <c r="I48" s="29"/>
      <c r="J48" s="29">
        <f>G48</f>
        <v>-2.0006499980809167E-3</v>
      </c>
      <c r="L48" s="29"/>
      <c r="M48" s="29"/>
      <c r="N48" s="29"/>
      <c r="O48" s="29">
        <f t="shared" si="5"/>
        <v>1.4840857511369876E-2</v>
      </c>
      <c r="P48" s="30">
        <f t="shared" si="6"/>
        <v>26490.9954</v>
      </c>
      <c r="Q48" s="29">
        <f t="shared" si="7"/>
        <v>2.8363637519088745E-4</v>
      </c>
      <c r="S48" s="32"/>
      <c r="T48" s="29"/>
      <c r="U48" s="29">
        <f>G48+R48</f>
        <v>-2.0006499980809167E-3</v>
      </c>
    </row>
    <row r="49" spans="1:34">
      <c r="A49" s="20" t="s">
        <v>100</v>
      </c>
      <c r="B49" s="119" t="s">
        <v>89</v>
      </c>
      <c r="C49" s="20">
        <v>41512.504399999998</v>
      </c>
      <c r="D49" s="23" t="s">
        <v>198</v>
      </c>
      <c r="E49" s="29">
        <f t="shared" si="1"/>
        <v>-140.00253675540486</v>
      </c>
      <c r="F49" s="15">
        <f t="shared" si="2"/>
        <v>-140</v>
      </c>
      <c r="G49" s="29">
        <f t="shared" si="3"/>
        <v>-1.1739999972633086E-3</v>
      </c>
      <c r="H49" s="29"/>
      <c r="I49" s="29"/>
      <c r="J49" s="29">
        <f>G49</f>
        <v>-1.1739999972633086E-3</v>
      </c>
      <c r="L49" s="29"/>
      <c r="M49" s="29"/>
      <c r="N49" s="29"/>
      <c r="O49" s="29">
        <f t="shared" si="5"/>
        <v>1.4822790542167447E-2</v>
      </c>
      <c r="P49" s="30">
        <f t="shared" si="6"/>
        <v>26494.004399999998</v>
      </c>
      <c r="Q49" s="29">
        <f t="shared" si="7"/>
        <v>2.5589730756242127E-4</v>
      </c>
      <c r="S49" s="32"/>
      <c r="T49" s="29"/>
      <c r="U49" s="29">
        <f>G49+R49</f>
        <v>-1.1739999972633086E-3</v>
      </c>
    </row>
    <row r="50" spans="1:34" s="29" customFormat="1">
      <c r="A50" s="31" t="s">
        <v>100</v>
      </c>
      <c r="B50" s="120" t="s">
        <v>89</v>
      </c>
      <c r="C50" s="22">
        <v>41512.5049</v>
      </c>
      <c r="D50" s="23" t="s">
        <v>198</v>
      </c>
      <c r="E50" s="29">
        <f t="shared" si="1"/>
        <v>-140.00145636553555</v>
      </c>
      <c r="F50" s="15">
        <f t="shared" si="2"/>
        <v>-140</v>
      </c>
      <c r="G50" s="29">
        <f t="shared" si="3"/>
        <v>-6.739999953424558E-4</v>
      </c>
      <c r="H50" s="29">
        <f>G50</f>
        <v>-6.739999953424558E-4</v>
      </c>
      <c r="O50" s="29">
        <f t="shared" si="5"/>
        <v>1.4822790542167447E-2</v>
      </c>
      <c r="P50" s="30">
        <f t="shared" si="6"/>
        <v>26494.0049</v>
      </c>
      <c r="Q50" s="29">
        <f t="shared" si="7"/>
        <v>2.4015051696345645E-4</v>
      </c>
      <c r="V50" s="29">
        <f>G50+R50</f>
        <v>-6.739999953424558E-4</v>
      </c>
    </row>
    <row r="51" spans="1:34">
      <c r="A51" s="20" t="s">
        <v>100</v>
      </c>
      <c r="B51" s="119" t="s">
        <v>89</v>
      </c>
      <c r="C51" s="20">
        <v>41567.5746</v>
      </c>
      <c r="D51" s="23" t="s">
        <v>198</v>
      </c>
      <c r="E51" s="29">
        <f t="shared" si="1"/>
        <v>-21.007964850161255</v>
      </c>
      <c r="F51" s="15">
        <f t="shared" si="2"/>
        <v>-21</v>
      </c>
      <c r="G51" s="29">
        <f t="shared" si="3"/>
        <v>-3.6860999971395358E-3</v>
      </c>
      <c r="H51" s="29"/>
      <c r="I51" s="29"/>
      <c r="J51" s="29">
        <f>G51</f>
        <v>-3.6860999971395358E-3</v>
      </c>
      <c r="L51" s="29"/>
      <c r="M51" s="29"/>
      <c r="N51" s="29"/>
      <c r="O51" s="29">
        <f t="shared" si="5"/>
        <v>1.4491199156643098E-2</v>
      </c>
      <c r="P51" s="30">
        <f t="shared" si="6"/>
        <v>26549.0746</v>
      </c>
      <c r="Q51" s="29">
        <f t="shared" si="7"/>
        <v>3.3041420452610684E-4</v>
      </c>
      <c r="S51" s="32"/>
      <c r="T51" s="29"/>
      <c r="U51" s="29">
        <f>G51+R51</f>
        <v>-3.6860999971395358E-3</v>
      </c>
    </row>
    <row r="52" spans="1:34" s="29" customFormat="1">
      <c r="A52" s="31" t="s">
        <v>100</v>
      </c>
      <c r="B52" s="120" t="s">
        <v>89</v>
      </c>
      <c r="C52" s="22">
        <v>41567.576099999998</v>
      </c>
      <c r="D52" s="23" t="s">
        <v>198</v>
      </c>
      <c r="E52" s="29">
        <f t="shared" si="1"/>
        <v>-21.004723680569029</v>
      </c>
      <c r="F52" s="15">
        <f t="shared" si="2"/>
        <v>-21</v>
      </c>
      <c r="G52" s="29">
        <f t="shared" si="3"/>
        <v>-2.186099998652935E-3</v>
      </c>
      <c r="H52" s="29">
        <f>G52</f>
        <v>-2.186099998652935E-3</v>
      </c>
      <c r="O52" s="29">
        <f t="shared" si="5"/>
        <v>1.4491199156643098E-2</v>
      </c>
      <c r="P52" s="30">
        <f t="shared" si="6"/>
        <v>26549.076099999998</v>
      </c>
      <c r="Q52" s="29">
        <f t="shared" si="7"/>
        <v>2.7813230711523775E-4</v>
      </c>
      <c r="V52" s="29">
        <f>G52+R52</f>
        <v>-2.186099998652935E-3</v>
      </c>
    </row>
    <row r="53" spans="1:34" s="29" customFormat="1">
      <c r="A53" s="20" t="s">
        <v>100</v>
      </c>
      <c r="B53" s="120" t="s">
        <v>89</v>
      </c>
      <c r="C53" s="20">
        <v>41568.501199999999</v>
      </c>
      <c r="D53" s="23" t="s">
        <v>198</v>
      </c>
      <c r="E53" s="29">
        <f t="shared" si="1"/>
        <v>-19.005786352039575</v>
      </c>
      <c r="F53" s="15">
        <f t="shared" ref="F53:F84" si="9">ROUND(2*E53,0)/2</f>
        <v>-19</v>
      </c>
      <c r="G53" s="29">
        <f t="shared" si="3"/>
        <v>-2.6778999963426031E-3</v>
      </c>
      <c r="J53" s="29">
        <f>G53</f>
        <v>-2.6778999963426031E-3</v>
      </c>
      <c r="O53" s="29">
        <f t="shared" si="5"/>
        <v>1.4485612793464178E-2</v>
      </c>
      <c r="P53" s="30">
        <f t="shared" si="6"/>
        <v>26550.001199999999</v>
      </c>
      <c r="Q53" s="29">
        <f t="shared" si="7"/>
        <v>2.9458617128586098E-4</v>
      </c>
      <c r="V53" s="29">
        <f>G53+R53</f>
        <v>-2.6778999963426031E-3</v>
      </c>
    </row>
    <row r="54" spans="1:34">
      <c r="A54" s="20" t="s">
        <v>100</v>
      </c>
      <c r="B54" s="119" t="s">
        <v>89</v>
      </c>
      <c r="C54" s="20">
        <v>41568.501600000003</v>
      </c>
      <c r="D54" s="23" t="s">
        <v>198</v>
      </c>
      <c r="E54" s="29">
        <f t="shared" si="1"/>
        <v>-19.004922040137835</v>
      </c>
      <c r="F54" s="15">
        <f t="shared" si="9"/>
        <v>-19</v>
      </c>
      <c r="G54" s="29">
        <f t="shared" si="3"/>
        <v>-2.2778999918955378E-3</v>
      </c>
      <c r="H54" s="29"/>
      <c r="I54" s="29"/>
      <c r="J54" s="29">
        <f>G54</f>
        <v>-2.2778999918955378E-3</v>
      </c>
      <c r="L54" s="29"/>
      <c r="M54" s="29"/>
      <c r="N54" s="29"/>
      <c r="O54" s="29">
        <f t="shared" si="5"/>
        <v>1.4485612793464178E-2</v>
      </c>
      <c r="P54" s="30">
        <f t="shared" si="6"/>
        <v>26550.001600000003</v>
      </c>
      <c r="Q54" s="29">
        <f t="shared" si="7"/>
        <v>2.8101536090491865E-4</v>
      </c>
      <c r="S54" s="32"/>
      <c r="T54" s="29"/>
      <c r="U54" s="29">
        <f>G54+R54</f>
        <v>-2.2778999918955378E-3</v>
      </c>
    </row>
    <row r="55" spans="1:34" s="29" customFormat="1">
      <c r="A55" s="31" t="s">
        <v>23</v>
      </c>
      <c r="B55" s="120"/>
      <c r="C55" s="22">
        <v>41577.296999999999</v>
      </c>
      <c r="D55" s="23" t="s">
        <v>198</v>
      </c>
      <c r="E55" s="29">
        <f t="shared" si="1"/>
        <v>0</v>
      </c>
      <c r="F55" s="15">
        <f t="shared" si="9"/>
        <v>0</v>
      </c>
      <c r="G55" s="29">
        <f t="shared" si="3"/>
        <v>0</v>
      </c>
      <c r="I55" s="29">
        <f>G55</f>
        <v>0</v>
      </c>
      <c r="O55" s="29">
        <f t="shared" si="5"/>
        <v>1.443252025199248E-2</v>
      </c>
      <c r="P55" s="30">
        <f t="shared" si="6"/>
        <v>26558.796999999999</v>
      </c>
      <c r="Q55" s="29">
        <f t="shared" si="7"/>
        <v>2.0829764082417308E-4</v>
      </c>
      <c r="U55" s="29">
        <f>G55+R55</f>
        <v>0</v>
      </c>
    </row>
    <row r="56" spans="1:34">
      <c r="A56" s="20" t="s">
        <v>100</v>
      </c>
      <c r="B56" s="119" t="s">
        <v>90</v>
      </c>
      <c r="C56" s="20">
        <v>41577.527800000003</v>
      </c>
      <c r="D56" s="23" t="s">
        <v>198</v>
      </c>
      <c r="E56" s="29">
        <f t="shared" si="1"/>
        <v>0.49870796177066307</v>
      </c>
      <c r="F56" s="15">
        <f t="shared" si="9"/>
        <v>0.5</v>
      </c>
      <c r="G56" s="29">
        <f t="shared" si="3"/>
        <v>-5.9794999833684415E-4</v>
      </c>
      <c r="H56" s="29"/>
      <c r="I56" s="29"/>
      <c r="J56" s="29">
        <f>G56</f>
        <v>-5.9794999833684415E-4</v>
      </c>
      <c r="L56" s="29"/>
      <c r="M56" s="29"/>
      <c r="N56" s="29"/>
      <c r="O56" s="29">
        <f t="shared" si="5"/>
        <v>1.4431122540024174E-2</v>
      </c>
      <c r="P56" s="30">
        <f t="shared" si="6"/>
        <v>26559.027800000003</v>
      </c>
      <c r="Q56" s="29">
        <f t="shared" si="7"/>
        <v>2.2587302136331731E-4</v>
      </c>
      <c r="S56" s="32"/>
      <c r="T56" s="29"/>
      <c r="V56" s="29">
        <f>G56+R56</f>
        <v>-5.9794999833684415E-4</v>
      </c>
    </row>
    <row r="57" spans="1:34" s="29" customFormat="1">
      <c r="A57" s="31" t="s">
        <v>100</v>
      </c>
      <c r="B57" s="32" t="s">
        <v>90</v>
      </c>
      <c r="C57" s="33">
        <v>41577.528200000001</v>
      </c>
      <c r="D57" s="23" t="s">
        <v>198</v>
      </c>
      <c r="E57" s="29">
        <f t="shared" si="1"/>
        <v>0.49957227365668261</v>
      </c>
      <c r="F57" s="15">
        <f t="shared" si="9"/>
        <v>0.5</v>
      </c>
      <c r="G57" s="29">
        <f t="shared" si="3"/>
        <v>-1.9795000116573647E-4</v>
      </c>
      <c r="H57" s="29">
        <f>G57</f>
        <v>-1.9795000116573647E-4</v>
      </c>
      <c r="O57" s="29">
        <f t="shared" si="5"/>
        <v>1.4431122540024174E-2</v>
      </c>
      <c r="P57" s="30">
        <f t="shared" si="6"/>
        <v>26559.028200000001</v>
      </c>
      <c r="Q57" s="29">
        <f t="shared" si="7"/>
        <v>2.1400976341539663E-4</v>
      </c>
      <c r="R57" s="101"/>
      <c r="U57" s="29">
        <f>G57+R57</f>
        <v>-1.9795000116573647E-4</v>
      </c>
    </row>
    <row r="58" spans="1:34" s="29" customFormat="1">
      <c r="A58" s="31" t="s">
        <v>58</v>
      </c>
      <c r="B58" s="32"/>
      <c r="C58" s="33">
        <v>41595.343999999997</v>
      </c>
      <c r="D58" s="33" t="s">
        <v>200</v>
      </c>
      <c r="E58" s="29">
        <f t="shared" si="1"/>
        <v>38.995591793269263</v>
      </c>
      <c r="F58" s="15">
        <f t="shared" si="9"/>
        <v>39</v>
      </c>
      <c r="G58" s="29">
        <f t="shared" si="3"/>
        <v>-2.040100000158418E-3</v>
      </c>
      <c r="M58" s="29">
        <f>G58</f>
        <v>-2.040100000158418E-3</v>
      </c>
      <c r="O58" s="29">
        <f t="shared" si="5"/>
        <v>1.4323415585520071E-2</v>
      </c>
      <c r="P58" s="30">
        <f t="shared" si="6"/>
        <v>26576.843999999997</v>
      </c>
      <c r="Q58" s="29">
        <f t="shared" si="7"/>
        <v>2.6776464232274277E-4</v>
      </c>
      <c r="R58" s="101">
        <v>-2.040100000158418E-3</v>
      </c>
      <c r="U58" s="29">
        <f>G58+R58</f>
        <v>-4.0802000003168359E-3</v>
      </c>
      <c r="AC58" s="29">
        <v>10</v>
      </c>
      <c r="AE58" s="29" t="s">
        <v>57</v>
      </c>
      <c r="AH58" s="29" t="s">
        <v>59</v>
      </c>
    </row>
    <row r="59" spans="1:34">
      <c r="A59" t="s">
        <v>286</v>
      </c>
      <c r="B59" s="16" t="s">
        <v>89</v>
      </c>
      <c r="C59" s="24">
        <v>41595.349000000002</v>
      </c>
      <c r="D59" t="s">
        <v>197</v>
      </c>
      <c r="E59" s="29">
        <f t="shared" si="1"/>
        <v>39.006395691930976</v>
      </c>
      <c r="F59" s="15">
        <f t="shared" si="9"/>
        <v>39</v>
      </c>
      <c r="G59" s="29">
        <f t="shared" si="3"/>
        <v>2.9599000044981949E-3</v>
      </c>
      <c r="H59" s="29"/>
      <c r="I59" s="29"/>
      <c r="J59" s="29"/>
      <c r="K59" s="29"/>
      <c r="L59" s="29"/>
      <c r="M59" s="29">
        <f>G59</f>
        <v>2.9599000044981949E-3</v>
      </c>
      <c r="N59" s="29"/>
      <c r="O59" s="29">
        <f t="shared" si="5"/>
        <v>1.4323415585520071E-2</v>
      </c>
      <c r="P59" s="30">
        <f t="shared" si="6"/>
        <v>26576.849000000002</v>
      </c>
      <c r="Q59" s="29">
        <f t="shared" si="7"/>
        <v>1.2912948636012694E-4</v>
      </c>
      <c r="R59" s="4"/>
      <c r="S59" s="32"/>
      <c r="T59" s="29"/>
      <c r="X59" s="17">
        <v>-11055</v>
      </c>
      <c r="Y59" s="16">
        <v>-3.0599999999999999E-2</v>
      </c>
      <c r="Z59" t="s">
        <v>244</v>
      </c>
      <c r="AB59" t="s">
        <v>245</v>
      </c>
    </row>
    <row r="60" spans="1:34">
      <c r="A60" t="s">
        <v>286</v>
      </c>
      <c r="B60" s="16" t="s">
        <v>89</v>
      </c>
      <c r="C60" s="24">
        <v>41596.277999999998</v>
      </c>
      <c r="D60" t="s">
        <v>197</v>
      </c>
      <c r="E60" s="29">
        <f t="shared" si="1"/>
        <v>41.013760061400212</v>
      </c>
      <c r="F60" s="15">
        <f t="shared" si="9"/>
        <v>41</v>
      </c>
      <c r="G60" s="29">
        <f t="shared" si="3"/>
        <v>6.3681000028736889E-3</v>
      </c>
      <c r="H60" s="29"/>
      <c r="I60" s="29"/>
      <c r="J60" s="29"/>
      <c r="K60" s="29"/>
      <c r="L60" s="29"/>
      <c r="M60" s="29">
        <f>G60</f>
        <v>6.3681000028736889E-3</v>
      </c>
      <c r="N60" s="29"/>
      <c r="O60" s="29">
        <f t="shared" si="5"/>
        <v>1.4317815934358017E-2</v>
      </c>
      <c r="P60" s="30">
        <f t="shared" si="6"/>
        <v>26577.777999999998</v>
      </c>
      <c r="Q60" s="29">
        <f t="shared" si="7"/>
        <v>6.3197983391295747E-5</v>
      </c>
      <c r="R60" s="4"/>
      <c r="S60" s="32"/>
      <c r="T60" s="29"/>
      <c r="X60" s="17">
        <v>-11053</v>
      </c>
      <c r="Y60" s="16">
        <v>-2.7199999999999998E-2</v>
      </c>
      <c r="Z60" t="s">
        <v>244</v>
      </c>
      <c r="AB60" t="s">
        <v>245</v>
      </c>
    </row>
    <row r="61" spans="1:34">
      <c r="A61" t="s">
        <v>286</v>
      </c>
      <c r="B61" s="16" t="s">
        <v>90</v>
      </c>
      <c r="C61" s="24">
        <v>41598.366000000002</v>
      </c>
      <c r="D61" t="s">
        <v>197</v>
      </c>
      <c r="E61" s="29">
        <f t="shared" si="1"/>
        <v>45.525468138337317</v>
      </c>
      <c r="F61" s="15">
        <f t="shared" si="9"/>
        <v>45.5</v>
      </c>
      <c r="G61" s="29">
        <f t="shared" si="3"/>
        <v>1.178654999966966E-2</v>
      </c>
      <c r="H61" s="29"/>
      <c r="I61" s="29"/>
      <c r="J61" s="29"/>
      <c r="K61" s="29"/>
      <c r="L61" s="29"/>
      <c r="M61" s="29">
        <f>G61</f>
        <v>1.178654999966966E-2</v>
      </c>
      <c r="N61" s="29"/>
      <c r="O61" s="29">
        <f t="shared" si="5"/>
        <v>1.4305215099770454E-2</v>
      </c>
      <c r="P61" s="30">
        <f t="shared" si="6"/>
        <v>26579.866000000002</v>
      </c>
      <c r="Q61" s="29">
        <f t="shared" si="7"/>
        <v>6.3436738864657413E-6</v>
      </c>
      <c r="R61" s="4"/>
      <c r="S61" s="32"/>
      <c r="T61" s="29"/>
      <c r="X61" s="17">
        <v>-11049</v>
      </c>
      <c r="Y61" s="16">
        <v>-2.1700000000000001E-2</v>
      </c>
      <c r="Z61" t="s">
        <v>244</v>
      </c>
      <c r="AB61" t="s">
        <v>245</v>
      </c>
    </row>
    <row r="62" spans="1:34">
      <c r="A62" t="s">
        <v>286</v>
      </c>
      <c r="B62" s="16" t="s">
        <v>89</v>
      </c>
      <c r="C62" s="24">
        <v>41599.506000000001</v>
      </c>
      <c r="D62" t="s">
        <v>197</v>
      </c>
      <c r="E62" s="29">
        <f t="shared" si="1"/>
        <v>47.98875703091268</v>
      </c>
      <c r="F62" s="15">
        <f t="shared" si="9"/>
        <v>48</v>
      </c>
      <c r="G62" s="29">
        <f t="shared" si="3"/>
        <v>-5.2031999948667362E-3</v>
      </c>
      <c r="H62" s="29"/>
      <c r="I62" s="29"/>
      <c r="J62" s="29"/>
      <c r="K62" s="29"/>
      <c r="L62" s="29"/>
      <c r="M62" s="29">
        <f>G62</f>
        <v>-5.2031999948667362E-3</v>
      </c>
      <c r="N62" s="29"/>
      <c r="O62" s="29">
        <f t="shared" si="5"/>
        <v>1.429821366719526E-2</v>
      </c>
      <c r="P62" s="30">
        <f t="shared" si="6"/>
        <v>26581.006000000001</v>
      </c>
      <c r="Q62" s="29">
        <f t="shared" si="7"/>
        <v>3.8030513481885833E-4</v>
      </c>
      <c r="R62" s="4"/>
      <c r="S62" s="32"/>
      <c r="T62" s="29"/>
      <c r="X62" s="17">
        <v>-11046</v>
      </c>
      <c r="Y62" s="16">
        <v>-3.8699999999999998E-2</v>
      </c>
      <c r="Z62" t="s">
        <v>244</v>
      </c>
      <c r="AB62" t="s">
        <v>245</v>
      </c>
    </row>
    <row r="63" spans="1:34" s="29" customFormat="1">
      <c r="A63" s="31" t="s">
        <v>60</v>
      </c>
      <c r="B63" s="32"/>
      <c r="C63" s="33">
        <v>41657.358</v>
      </c>
      <c r="D63" s="33" t="s">
        <v>200</v>
      </c>
      <c r="E63" s="29">
        <f t="shared" si="1"/>
        <v>172.99418598998287</v>
      </c>
      <c r="F63" s="15">
        <f t="shared" si="9"/>
        <v>173</v>
      </c>
      <c r="O63" s="29">
        <f t="shared" si="5"/>
        <v>1.3947259633305611E-2</v>
      </c>
      <c r="P63" s="30">
        <f t="shared" si="6"/>
        <v>26638.858</v>
      </c>
      <c r="Q63" s="29">
        <f t="shared" si="7"/>
        <v>1.9452605127883617E-4</v>
      </c>
      <c r="R63" s="101">
        <v>-2.6906999992206693E-3</v>
      </c>
      <c r="U63" s="29">
        <f>G63+R63</f>
        <v>-2.6906999992206693E-3</v>
      </c>
      <c r="AC63" s="29">
        <v>7</v>
      </c>
      <c r="AE63" s="29" t="s">
        <v>57</v>
      </c>
      <c r="AH63" s="29" t="s">
        <v>59</v>
      </c>
    </row>
    <row r="64" spans="1:34" s="29" customFormat="1">
      <c r="A64" s="31" t="s">
        <v>60</v>
      </c>
      <c r="B64" s="32"/>
      <c r="C64" s="33">
        <v>41664.281999999999</v>
      </c>
      <c r="D64" s="33" t="s">
        <v>200</v>
      </c>
      <c r="E64" s="29">
        <f t="shared" si="1"/>
        <v>187.95542484278835</v>
      </c>
      <c r="F64" s="15">
        <f t="shared" si="9"/>
        <v>188</v>
      </c>
      <c r="O64" s="29">
        <f t="shared" si="5"/>
        <v>1.390502887938644E-2</v>
      </c>
      <c r="P64" s="30">
        <f t="shared" si="6"/>
        <v>26645.781999999999</v>
      </c>
      <c r="Q64" s="29">
        <f t="shared" si="7"/>
        <v>1.9334982813657092E-4</v>
      </c>
      <c r="R64" s="101">
        <v>-2.0629200000257697E-2</v>
      </c>
      <c r="U64" s="29">
        <f>G64+R64</f>
        <v>-2.0629200000257697E-2</v>
      </c>
      <c r="AC64" s="29">
        <v>6</v>
      </c>
      <c r="AE64" s="29" t="s">
        <v>57</v>
      </c>
      <c r="AH64" s="29" t="s">
        <v>59</v>
      </c>
    </row>
    <row r="65" spans="1:34" s="29" customFormat="1">
      <c r="A65" s="31" t="s">
        <v>61</v>
      </c>
      <c r="B65" s="32"/>
      <c r="C65" s="33">
        <v>41930.400999999998</v>
      </c>
      <c r="D65" s="33" t="s">
        <v>200</v>
      </c>
      <c r="E65" s="29">
        <f t="shared" si="1"/>
        <v>762.97996589857291</v>
      </c>
      <c r="F65" s="15">
        <f t="shared" si="9"/>
        <v>763</v>
      </c>
      <c r="O65" s="29">
        <f t="shared" si="5"/>
        <v>1.2267400194660303E-2</v>
      </c>
      <c r="P65" s="30">
        <f t="shared" si="6"/>
        <v>26911.900999999998</v>
      </c>
      <c r="Q65" s="29">
        <f t="shared" si="7"/>
        <v>1.5048910753595165E-4</v>
      </c>
      <c r="R65" s="101">
        <v>-9.2717000006814487E-3</v>
      </c>
      <c r="U65" s="29">
        <f>G65+R65</f>
        <v>-9.2717000006814487E-3</v>
      </c>
      <c r="AC65" s="29">
        <v>9</v>
      </c>
      <c r="AE65" s="29" t="s">
        <v>57</v>
      </c>
      <c r="AH65" s="29" t="s">
        <v>59</v>
      </c>
    </row>
    <row r="66" spans="1:34">
      <c r="A66" t="s">
        <v>286</v>
      </c>
      <c r="B66" s="16" t="s">
        <v>90</v>
      </c>
      <c r="C66" s="24">
        <v>41959.341999999997</v>
      </c>
      <c r="D66" t="s">
        <v>197</v>
      </c>
      <c r="E66" s="29">
        <f t="shared" si="1"/>
        <v>825.51509207406173</v>
      </c>
      <c r="F66" s="15">
        <f t="shared" si="9"/>
        <v>825.5</v>
      </c>
      <c r="G66" s="29">
        <f>C66-(C$7+F66*C$8)</f>
        <v>6.9845499965595081E-3</v>
      </c>
      <c r="H66" s="29"/>
      <c r="I66" s="29"/>
      <c r="J66" s="29"/>
      <c r="K66" s="29"/>
      <c r="L66" s="29"/>
      <c r="M66" s="29">
        <f>G66</f>
        <v>6.9845499965595081E-3</v>
      </c>
      <c r="N66" s="29"/>
      <c r="O66" s="29">
        <f t="shared" si="5"/>
        <v>1.2087191063930462E-2</v>
      </c>
      <c r="P66" s="30">
        <f t="shared" si="6"/>
        <v>26940.841999999997</v>
      </c>
      <c r="Q66" s="29">
        <f t="shared" si="7"/>
        <v>2.6036945862420589E-5</v>
      </c>
      <c r="R66" s="4"/>
      <c r="S66" s="32"/>
      <c r="T66" s="29"/>
      <c r="X66" s="17">
        <v>-10269</v>
      </c>
      <c r="Y66" s="16">
        <v>-2.2599999999999999E-2</v>
      </c>
      <c r="Z66" t="s">
        <v>244</v>
      </c>
      <c r="AB66" t="s">
        <v>245</v>
      </c>
    </row>
    <row r="67" spans="1:34">
      <c r="A67" t="s">
        <v>286</v>
      </c>
      <c r="B67" s="16" t="s">
        <v>89</v>
      </c>
      <c r="C67" s="24">
        <v>41980.398000000001</v>
      </c>
      <c r="D67" t="s">
        <v>197</v>
      </c>
      <c r="E67" s="29">
        <f t="shared" si="1"/>
        <v>871.01247007590689</v>
      </c>
      <c r="F67" s="15">
        <f t="shared" si="9"/>
        <v>871</v>
      </c>
      <c r="G67" s="29">
        <f>C67-(C$7+F67*C$8)</f>
        <v>5.7711000044946559E-3</v>
      </c>
      <c r="H67" s="29"/>
      <c r="I67" s="29"/>
      <c r="J67" s="29"/>
      <c r="K67" s="29"/>
      <c r="L67" s="29"/>
      <c r="M67" s="29">
        <f>G67</f>
        <v>5.7711000044946559E-3</v>
      </c>
      <c r="N67" s="29"/>
      <c r="O67" s="29">
        <f t="shared" si="5"/>
        <v>1.195572674530449E-2</v>
      </c>
      <c r="P67" s="30">
        <f t="shared" si="6"/>
        <v>26961.898000000001</v>
      </c>
      <c r="Q67" s="29">
        <f t="shared" si="7"/>
        <v>3.824960792314007E-5</v>
      </c>
      <c r="R67" s="4"/>
      <c r="S67" s="32"/>
      <c r="T67" s="29"/>
      <c r="X67" s="17">
        <v>-10223</v>
      </c>
      <c r="Y67" s="16">
        <v>-2.3599999999999999E-2</v>
      </c>
      <c r="Z67" t="s">
        <v>244</v>
      </c>
      <c r="AB67" t="s">
        <v>245</v>
      </c>
    </row>
    <row r="68" spans="1:34" s="29" customFormat="1">
      <c r="A68" s="31" t="s">
        <v>62</v>
      </c>
      <c r="B68" s="32"/>
      <c r="C68" s="33">
        <v>41981.300999999999</v>
      </c>
      <c r="D68" s="33" t="s">
        <v>200</v>
      </c>
      <c r="E68" s="29">
        <f t="shared" si="1"/>
        <v>872.96365417239178</v>
      </c>
      <c r="F68" s="15">
        <f t="shared" si="9"/>
        <v>873</v>
      </c>
      <c r="O68" s="29">
        <f t="shared" si="5"/>
        <v>1.1949942834109658E-2</v>
      </c>
      <c r="P68" s="30">
        <f t="shared" si="6"/>
        <v>26962.800999999999</v>
      </c>
      <c r="Q68" s="29">
        <f t="shared" si="7"/>
        <v>1.4280113373848875E-4</v>
      </c>
      <c r="R68" s="101">
        <v>-1.6820700002426747E-2</v>
      </c>
      <c r="U68" s="29">
        <f>G68+R68</f>
        <v>-1.6820700002426747E-2</v>
      </c>
      <c r="AC68" s="29">
        <v>5</v>
      </c>
      <c r="AE68" s="29" t="s">
        <v>57</v>
      </c>
      <c r="AH68" s="29" t="s">
        <v>59</v>
      </c>
    </row>
    <row r="69" spans="1:34">
      <c r="A69" t="s">
        <v>286</v>
      </c>
      <c r="B69" s="16" t="s">
        <v>89</v>
      </c>
      <c r="C69" s="24">
        <v>42036.385000000002</v>
      </c>
      <c r="D69" t="s">
        <v>197</v>
      </c>
      <c r="E69" s="29">
        <f t="shared" si="1"/>
        <v>991.98804483791537</v>
      </c>
      <c r="F69" s="15">
        <f t="shared" si="9"/>
        <v>992</v>
      </c>
      <c r="G69" s="29">
        <f>C69-(C$7+F69*C$8)</f>
        <v>-5.5327999943983741E-3</v>
      </c>
      <c r="H69" s="29"/>
      <c r="I69" s="29"/>
      <c r="J69" s="29"/>
      <c r="K69" s="29"/>
      <c r="L69" s="29"/>
      <c r="M69" s="29">
        <f>G69</f>
        <v>-5.5327999943983741E-3</v>
      </c>
      <c r="N69" s="29"/>
      <c r="O69" s="29">
        <f t="shared" si="5"/>
        <v>1.16050028943958E-2</v>
      </c>
      <c r="P69" s="30">
        <f t="shared" si="6"/>
        <v>27017.885000000002</v>
      </c>
      <c r="Q69" s="29">
        <f t="shared" si="7"/>
        <v>2.9370428785516195E-4</v>
      </c>
      <c r="R69" s="4"/>
      <c r="S69" s="32"/>
      <c r="T69" s="29"/>
      <c r="X69" s="17">
        <v>-10102</v>
      </c>
      <c r="Y69" s="16">
        <v>-3.4299999999999997E-2</v>
      </c>
      <c r="Z69" t="s">
        <v>244</v>
      </c>
      <c r="AB69" t="s">
        <v>245</v>
      </c>
    </row>
    <row r="70" spans="1:34" s="29" customFormat="1">
      <c r="A70" s="31" t="s">
        <v>63</v>
      </c>
      <c r="B70" s="32" t="s">
        <v>90</v>
      </c>
      <c r="C70" s="33">
        <v>42369.351999999999</v>
      </c>
      <c r="D70" s="33" t="s">
        <v>200</v>
      </c>
      <c r="E70" s="29">
        <f t="shared" si="1"/>
        <v>1711.4563893068205</v>
      </c>
      <c r="F70" s="15">
        <f t="shared" si="9"/>
        <v>1711.5</v>
      </c>
      <c r="O70" s="29">
        <f t="shared" si="5"/>
        <v>9.4860179447312839E-3</v>
      </c>
      <c r="P70" s="30">
        <f t="shared" si="6"/>
        <v>27350.851999999999</v>
      </c>
      <c r="Q70" s="29">
        <f t="shared" si="7"/>
        <v>8.9984536447763934E-5</v>
      </c>
      <c r="R70" s="101">
        <v>-2.0182849999400787E-2</v>
      </c>
      <c r="U70" s="29">
        <f>G70+R70</f>
        <v>-2.0182849999400787E-2</v>
      </c>
      <c r="AC70" s="29">
        <v>5</v>
      </c>
      <c r="AE70" s="29" t="s">
        <v>57</v>
      </c>
      <c r="AH70" s="29" t="s">
        <v>59</v>
      </c>
    </row>
    <row r="71" spans="1:34">
      <c r="A71" t="s">
        <v>287</v>
      </c>
      <c r="B71" s="16" t="s">
        <v>89</v>
      </c>
      <c r="C71" s="24">
        <v>42417.267</v>
      </c>
      <c r="D71" t="s">
        <v>246</v>
      </c>
      <c r="E71" s="29">
        <f t="shared" si="1"/>
        <v>1814.990150085602</v>
      </c>
      <c r="F71" s="15">
        <f t="shared" si="9"/>
        <v>1815</v>
      </c>
      <c r="G71" s="29">
        <f>C71-(C$7+F71*C$8)</f>
        <v>-4.5584999970742501E-3</v>
      </c>
      <c r="H71" s="29"/>
      <c r="I71" s="29"/>
      <c r="J71" s="29"/>
      <c r="K71" s="29"/>
      <c r="L71" s="29"/>
      <c r="M71" s="29">
        <f>G71</f>
        <v>-4.5584999970742501E-3</v>
      </c>
      <c r="N71" s="29"/>
      <c r="O71" s="29">
        <f t="shared" si="5"/>
        <v>9.1764860262394249E-3</v>
      </c>
      <c r="P71" s="30">
        <f t="shared" si="6"/>
        <v>27398.767</v>
      </c>
      <c r="Q71" s="29">
        <f t="shared" si="7"/>
        <v>1.8864984106062199E-4</v>
      </c>
      <c r="R71" s="4"/>
      <c r="S71" s="32"/>
      <c r="T71" s="29"/>
      <c r="X71" s="17">
        <v>-9279</v>
      </c>
      <c r="Y71" s="16">
        <v>-2.92E-2</v>
      </c>
      <c r="Z71" t="s">
        <v>57</v>
      </c>
      <c r="AB71" t="s">
        <v>247</v>
      </c>
    </row>
    <row r="72" spans="1:34">
      <c r="A72" t="s">
        <v>286</v>
      </c>
      <c r="B72" s="16" t="s">
        <v>90</v>
      </c>
      <c r="C72" s="24">
        <v>42427.232000000004</v>
      </c>
      <c r="D72" t="s">
        <v>197</v>
      </c>
      <c r="E72" s="29">
        <f t="shared" si="1"/>
        <v>1836.5223200983521</v>
      </c>
      <c r="F72" s="15">
        <f t="shared" si="9"/>
        <v>1836.5</v>
      </c>
      <c r="G72" s="29">
        <f>C72-(C$7+F72*C$8)</f>
        <v>1.0329650001949631E-2</v>
      </c>
      <c r="H72" s="29"/>
      <c r="I72" s="29"/>
      <c r="J72" s="29"/>
      <c r="K72" s="29"/>
      <c r="L72" s="29"/>
      <c r="M72" s="29">
        <f>G72</f>
        <v>1.0329650001949631E-2</v>
      </c>
      <c r="N72" s="29"/>
      <c r="O72" s="29">
        <f t="shared" si="5"/>
        <v>9.1120383275688794E-3</v>
      </c>
      <c r="P72" s="30">
        <f t="shared" si="6"/>
        <v>27408.732000000004</v>
      </c>
      <c r="Q72" s="29">
        <f t="shared" si="7"/>
        <v>1.4825781895882968E-6</v>
      </c>
      <c r="R72" s="4"/>
      <c r="S72" s="32"/>
      <c r="T72" s="29"/>
      <c r="X72" s="17">
        <v>-9258</v>
      </c>
      <c r="Y72" s="16">
        <v>-1.4200000000000001E-2</v>
      </c>
      <c r="Z72" t="s">
        <v>244</v>
      </c>
      <c r="AB72" t="s">
        <v>245</v>
      </c>
    </row>
    <row r="73" spans="1:34" s="29" customFormat="1">
      <c r="A73" s="31" t="s">
        <v>64</v>
      </c>
      <c r="B73" s="32" t="s">
        <v>90</v>
      </c>
      <c r="C73" s="33">
        <v>42427.267</v>
      </c>
      <c r="D73" s="33" t="s">
        <v>200</v>
      </c>
      <c r="E73" s="29">
        <f t="shared" si="1"/>
        <v>1836.5979473889056</v>
      </c>
      <c r="F73" s="15">
        <f t="shared" si="9"/>
        <v>1836.5</v>
      </c>
      <c r="O73" s="29">
        <f t="shared" si="5"/>
        <v>9.1120383275688794E-3</v>
      </c>
      <c r="P73" s="30">
        <f t="shared" si="6"/>
        <v>27408.767</v>
      </c>
      <c r="Q73" s="29">
        <f t="shared" si="7"/>
        <v>8.3029242483084265E-5</v>
      </c>
      <c r="R73" s="101">
        <v>4.5329649998166133E-2</v>
      </c>
      <c r="U73" s="29">
        <f>G73+R73</f>
        <v>4.5329649998166133E-2</v>
      </c>
      <c r="AC73" s="29">
        <v>7</v>
      </c>
      <c r="AE73" s="29" t="s">
        <v>57</v>
      </c>
      <c r="AH73" s="29" t="s">
        <v>59</v>
      </c>
    </row>
    <row r="74" spans="1:34" s="29" customFormat="1">
      <c r="A74" s="31" t="s">
        <v>65</v>
      </c>
      <c r="B74" s="32"/>
      <c r="C74" s="33">
        <v>42740.286</v>
      </c>
      <c r="D74" s="33" t="s">
        <v>200</v>
      </c>
      <c r="E74" s="29">
        <f t="shared" si="1"/>
        <v>2512.9630577971875</v>
      </c>
      <c r="F74" s="15">
        <f t="shared" si="9"/>
        <v>2513</v>
      </c>
      <c r="O74" s="29">
        <f t="shared" si="5"/>
        <v>7.0580400542672077E-3</v>
      </c>
      <c r="P74" s="30">
        <f t="shared" si="6"/>
        <v>27721.786</v>
      </c>
      <c r="Q74" s="29">
        <f t="shared" si="7"/>
        <v>4.9815929407640248E-5</v>
      </c>
      <c r="R74" s="101">
        <v>-1.7096700001275167E-2</v>
      </c>
      <c r="U74" s="29">
        <f>G74+R74</f>
        <v>-1.7096700001275167E-2</v>
      </c>
      <c r="AC74" s="29">
        <v>9</v>
      </c>
      <c r="AE74" s="29" t="s">
        <v>57</v>
      </c>
      <c r="AH74" s="29" t="s">
        <v>59</v>
      </c>
    </row>
    <row r="75" spans="1:34">
      <c r="A75" t="s">
        <v>286</v>
      </c>
      <c r="B75" s="16" t="s">
        <v>89</v>
      </c>
      <c r="C75" s="24">
        <v>42740.311000000002</v>
      </c>
      <c r="D75" t="s">
        <v>197</v>
      </c>
      <c r="E75" s="29">
        <f t="shared" si="1"/>
        <v>2513.0170772904489</v>
      </c>
      <c r="F75" s="15">
        <f t="shared" si="9"/>
        <v>2513</v>
      </c>
      <c r="G75" s="29">
        <f>C75-(C$7+F75*C$8)</f>
        <v>7.9033000001800247E-3</v>
      </c>
      <c r="H75" s="29"/>
      <c r="I75" s="29"/>
      <c r="J75" s="29"/>
      <c r="K75" s="29"/>
      <c r="L75" s="29"/>
      <c r="M75" s="29">
        <f>G75</f>
        <v>7.9033000001800247E-3</v>
      </c>
      <c r="N75" s="29"/>
      <c r="O75" s="29">
        <f t="shared" si="5"/>
        <v>7.0580400542672077E-3</v>
      </c>
      <c r="P75" s="30">
        <f t="shared" si="6"/>
        <v>27721.811000000002</v>
      </c>
      <c r="Q75" s="29">
        <f t="shared" si="7"/>
        <v>7.1446437616453821E-7</v>
      </c>
      <c r="R75" s="4"/>
      <c r="S75" s="32"/>
      <c r="T75" s="29"/>
      <c r="X75" s="17">
        <v>-8581</v>
      </c>
      <c r="Y75" s="16">
        <v>-1.3299999999999999E-2</v>
      </c>
      <c r="Z75" t="s">
        <v>244</v>
      </c>
      <c r="AB75" t="s">
        <v>245</v>
      </c>
    </row>
    <row r="76" spans="1:34" s="29" customFormat="1">
      <c r="A76" s="31" t="s">
        <v>66</v>
      </c>
      <c r="B76" s="32"/>
      <c r="C76" s="33">
        <v>42993.45</v>
      </c>
      <c r="D76" s="33" t="s">
        <v>200</v>
      </c>
      <c r="E76" s="29">
        <f t="shared" si="1"/>
        <v>3059.9946974465383</v>
      </c>
      <c r="F76" s="15">
        <f t="shared" si="9"/>
        <v>3060</v>
      </c>
      <c r="O76" s="29">
        <f t="shared" si="5"/>
        <v>5.3601770549107173E-3</v>
      </c>
      <c r="P76" s="30">
        <f t="shared" si="6"/>
        <v>27974.949999999997</v>
      </c>
      <c r="Q76" s="29">
        <f t="shared" si="7"/>
        <v>2.8731498059991331E-5</v>
      </c>
      <c r="R76" s="101">
        <v>-2.4540000013075769E-3</v>
      </c>
      <c r="U76" s="29">
        <f>G76+R76</f>
        <v>-2.4540000013075769E-3</v>
      </c>
      <c r="AC76" s="29">
        <v>9</v>
      </c>
      <c r="AE76" s="29" t="s">
        <v>57</v>
      </c>
      <c r="AH76" s="29" t="s">
        <v>59</v>
      </c>
    </row>
    <row r="77" spans="1:34" s="29" customFormat="1">
      <c r="A77" s="31" t="s">
        <v>68</v>
      </c>
      <c r="B77" s="32"/>
      <c r="C77" s="33">
        <v>43065.326000000001</v>
      </c>
      <c r="D77" s="33" t="s">
        <v>200</v>
      </c>
      <c r="E77" s="29">
        <f t="shared" si="1"/>
        <v>3215.3029013437722</v>
      </c>
      <c r="F77" s="15">
        <f t="shared" si="9"/>
        <v>3215.5</v>
      </c>
      <c r="O77" s="29">
        <f t="shared" si="5"/>
        <v>4.871463984259485E-3</v>
      </c>
      <c r="P77" s="30">
        <f t="shared" si="6"/>
        <v>28046.826000000001</v>
      </c>
      <c r="Q77" s="29">
        <f t="shared" si="7"/>
        <v>2.3731161349937297E-5</v>
      </c>
      <c r="R77" s="101">
        <v>-9.1216449996863957E-2</v>
      </c>
      <c r="U77" s="29">
        <f>G77+R77</f>
        <v>-9.1216449996863957E-2</v>
      </c>
      <c r="AC77" s="29">
        <v>14</v>
      </c>
      <c r="AE77" s="29" t="s">
        <v>67</v>
      </c>
      <c r="AH77" s="29" t="s">
        <v>59</v>
      </c>
    </row>
    <row r="78" spans="1:34" s="29" customFormat="1">
      <c r="A78" s="31" t="s">
        <v>69</v>
      </c>
      <c r="B78" s="32"/>
      <c r="C78" s="33">
        <v>43069.357000000004</v>
      </c>
      <c r="D78" s="33" t="s">
        <v>200</v>
      </c>
      <c r="E78" s="29">
        <f t="shared" si="1"/>
        <v>3224.0130044367397</v>
      </c>
      <c r="F78" s="15">
        <f t="shared" si="9"/>
        <v>3224</v>
      </c>
      <c r="O78" s="29">
        <f t="shared" si="5"/>
        <v>4.8446725839280721E-3</v>
      </c>
      <c r="P78" s="30">
        <f t="shared" si="6"/>
        <v>28050.857000000004</v>
      </c>
      <c r="Q78" s="29">
        <f t="shared" si="7"/>
        <v>2.3470852445464301E-5</v>
      </c>
      <c r="R78" s="101">
        <v>6.0184000030858442E-3</v>
      </c>
      <c r="U78" s="29">
        <f>G78+R78</f>
        <v>6.0184000030858442E-3</v>
      </c>
      <c r="AC78" s="29">
        <v>10</v>
      </c>
      <c r="AE78" s="29" t="s">
        <v>67</v>
      </c>
      <c r="AH78" s="29" t="s">
        <v>59</v>
      </c>
    </row>
    <row r="79" spans="1:34">
      <c r="A79" t="s">
        <v>288</v>
      </c>
      <c r="B79" s="16" t="s">
        <v>89</v>
      </c>
      <c r="C79" s="24">
        <v>43094.347999999998</v>
      </c>
      <c r="D79" t="s">
        <v>246</v>
      </c>
      <c r="E79" s="29">
        <f t="shared" si="1"/>
        <v>3278.0130506774144</v>
      </c>
      <c r="F79" s="15">
        <f t="shared" si="9"/>
        <v>3278</v>
      </c>
      <c r="G79" s="29">
        <f>C79-(C$7+F79*C$8)</f>
        <v>6.0397999986889772E-3</v>
      </c>
      <c r="H79" s="29"/>
      <c r="I79" s="29"/>
      <c r="J79" s="29"/>
      <c r="K79" s="29"/>
      <c r="L79" s="29"/>
      <c r="M79" s="29">
        <f>G79</f>
        <v>6.0397999986889772E-3</v>
      </c>
      <c r="N79" s="29"/>
      <c r="O79" s="29">
        <f t="shared" si="5"/>
        <v>4.6742815313245249E-3</v>
      </c>
      <c r="P79" s="30">
        <f t="shared" si="6"/>
        <v>28075.847999999998</v>
      </c>
      <c r="Q79" s="29">
        <f t="shared" si="7"/>
        <v>1.8646406847133628E-6</v>
      </c>
      <c r="R79" s="4"/>
      <c r="S79" s="32"/>
      <c r="T79" s="29"/>
      <c r="X79" s="17">
        <v>-7816</v>
      </c>
      <c r="Y79" s="16">
        <v>-1.1299999999999999E-2</v>
      </c>
      <c r="Z79" t="s">
        <v>67</v>
      </c>
      <c r="AC79" t="s">
        <v>248</v>
      </c>
    </row>
    <row r="80" spans="1:34">
      <c r="A80" t="s">
        <v>289</v>
      </c>
      <c r="B80" s="16" t="s">
        <v>89</v>
      </c>
      <c r="C80" s="24">
        <v>43138.300999999999</v>
      </c>
      <c r="D80" t="s">
        <v>246</v>
      </c>
      <c r="E80" s="29">
        <f t="shared" si="1"/>
        <v>3372.9858021646278</v>
      </c>
      <c r="F80" s="15">
        <f t="shared" si="9"/>
        <v>3373</v>
      </c>
      <c r="G80" s="29">
        <f>C80-(C$7+F80*C$8)</f>
        <v>-6.5706999957910739E-3</v>
      </c>
      <c r="H80" s="29"/>
      <c r="I80" s="29"/>
      <c r="J80" s="29"/>
      <c r="K80" s="29"/>
      <c r="L80" s="29"/>
      <c r="M80" s="29">
        <f>G80</f>
        <v>-6.5706999957910739E-3</v>
      </c>
      <c r="N80" s="29"/>
      <c r="O80" s="29">
        <f t="shared" si="5"/>
        <v>4.3737357801649319E-3</v>
      </c>
      <c r="P80" s="30">
        <f t="shared" si="6"/>
        <v>28119.800999999999</v>
      </c>
      <c r="Q80" s="29">
        <f t="shared" si="7"/>
        <v>1.1978067445402576E-4</v>
      </c>
      <c r="R80" s="4"/>
      <c r="S80" s="32"/>
      <c r="T80" s="29"/>
      <c r="X80" s="17">
        <v>-7721</v>
      </c>
      <c r="Y80" s="16">
        <v>-2.35E-2</v>
      </c>
      <c r="Z80" t="s">
        <v>249</v>
      </c>
      <c r="AA80" t="s">
        <v>250</v>
      </c>
    </row>
    <row r="81" spans="1:34">
      <c r="A81" t="s">
        <v>289</v>
      </c>
      <c r="B81" s="16" t="s">
        <v>89</v>
      </c>
      <c r="C81" s="24">
        <v>43175.324000000001</v>
      </c>
      <c r="D81" t="s">
        <v>246</v>
      </c>
      <c r="E81" s="29">
        <f t="shared" si="1"/>
        <v>3452.9843501206515</v>
      </c>
      <c r="F81" s="15">
        <f t="shared" si="9"/>
        <v>3453</v>
      </c>
      <c r="G81" s="29">
        <f>C81-(C$7+F81*C$8)</f>
        <v>-7.2426999977324158E-3</v>
      </c>
      <c r="H81" s="29"/>
      <c r="I81" s="29"/>
      <c r="J81" s="29"/>
      <c r="K81" s="29"/>
      <c r="L81" s="29"/>
      <c r="M81" s="29">
        <f>G81</f>
        <v>-7.2426999977324158E-3</v>
      </c>
      <c r="N81" s="29"/>
      <c r="O81" s="29">
        <f t="shared" si="5"/>
        <v>4.1198694889442687E-3</v>
      </c>
      <c r="P81" s="30">
        <f t="shared" si="6"/>
        <v>28156.824000000001</v>
      </c>
      <c r="Q81" s="29">
        <f t="shared" si="7"/>
        <v>1.2910798533955606E-4</v>
      </c>
      <c r="R81" s="4"/>
      <c r="S81" s="32"/>
      <c r="T81" s="29"/>
      <c r="X81" s="17">
        <v>-7641</v>
      </c>
      <c r="Y81" s="16">
        <v>-2.3699999999999999E-2</v>
      </c>
      <c r="Z81" t="s">
        <v>249</v>
      </c>
      <c r="AA81" t="s">
        <v>250</v>
      </c>
    </row>
    <row r="82" spans="1:34">
      <c r="A82" t="s">
        <v>289</v>
      </c>
      <c r="B82" s="16" t="s">
        <v>89</v>
      </c>
      <c r="C82" s="24">
        <v>43428.476000000002</v>
      </c>
      <c r="D82" t="s">
        <v>246</v>
      </c>
      <c r="E82" s="29">
        <f t="shared" si="1"/>
        <v>3999.9900604132486</v>
      </c>
      <c r="F82" s="15">
        <f t="shared" si="9"/>
        <v>4000</v>
      </c>
      <c r="G82" s="29">
        <f>C82-(C$7+F82*C$8)</f>
        <v>-4.59999999293359E-3</v>
      </c>
      <c r="H82" s="29"/>
      <c r="I82" s="29"/>
      <c r="J82" s="29"/>
      <c r="K82" s="29"/>
      <c r="L82" s="29"/>
      <c r="M82" s="29">
        <f>G82</f>
        <v>-4.59999999293359E-3</v>
      </c>
      <c r="N82" s="29"/>
      <c r="O82" s="29">
        <f t="shared" si="5"/>
        <v>2.3650696965264685E-3</v>
      </c>
      <c r="P82" s="30">
        <f t="shared" si="6"/>
        <v>28409.976000000002</v>
      </c>
      <c r="Q82" s="29">
        <f t="shared" si="7"/>
        <v>4.8512195779035235E-5</v>
      </c>
      <c r="R82" s="4"/>
      <c r="S82" s="32"/>
      <c r="T82" s="29"/>
      <c r="X82" s="17">
        <v>-7094</v>
      </c>
      <c r="Y82" s="16">
        <v>-1.84E-2</v>
      </c>
      <c r="Z82" t="s">
        <v>249</v>
      </c>
      <c r="AA82" t="s">
        <v>251</v>
      </c>
    </row>
    <row r="83" spans="1:34" s="29" customFormat="1">
      <c r="A83" s="31" t="s">
        <v>70</v>
      </c>
      <c r="B83" s="32"/>
      <c r="C83" s="33">
        <v>43431.277000000002</v>
      </c>
      <c r="D83" s="33" t="s">
        <v>200</v>
      </c>
      <c r="E83" s="29">
        <f t="shared" si="1"/>
        <v>4006.0424044379029</v>
      </c>
      <c r="F83" s="15">
        <f t="shared" si="9"/>
        <v>4006</v>
      </c>
      <c r="O83" s="29">
        <f t="shared" si="5"/>
        <v>2.3456377291824928E-3</v>
      </c>
      <c r="P83" s="30">
        <f t="shared" si="6"/>
        <v>28412.777000000002</v>
      </c>
      <c r="Q83" s="29">
        <f t="shared" si="7"/>
        <v>5.5020163565644014E-6</v>
      </c>
      <c r="R83" s="101">
        <v>1.9624600005045068E-2</v>
      </c>
      <c r="U83" s="29">
        <f>G83+R83</f>
        <v>1.9624600005045068E-2</v>
      </c>
      <c r="AC83" s="29">
        <v>6</v>
      </c>
      <c r="AE83" s="29" t="s">
        <v>57</v>
      </c>
      <c r="AH83" s="29" t="s">
        <v>59</v>
      </c>
    </row>
    <row r="84" spans="1:34" s="29" customFormat="1">
      <c r="A84" s="31" t="s">
        <v>70</v>
      </c>
      <c r="B84" s="32" t="s">
        <v>90</v>
      </c>
      <c r="C84" s="33">
        <v>43432.462</v>
      </c>
      <c r="D84" s="33" t="s">
        <v>200</v>
      </c>
      <c r="E84" s="29">
        <f t="shared" si="1"/>
        <v>4008.6029284183392</v>
      </c>
      <c r="F84" s="15">
        <f t="shared" si="9"/>
        <v>4008.5</v>
      </c>
      <c r="O84" s="29">
        <f t="shared" si="5"/>
        <v>2.3375398995823301E-3</v>
      </c>
      <c r="P84" s="30">
        <f t="shared" si="6"/>
        <v>28413.962</v>
      </c>
      <c r="Q84" s="29">
        <f t="shared" si="7"/>
        <v>5.4640927821393702E-6</v>
      </c>
      <c r="R84" s="101">
        <v>4.7634850001486484E-2</v>
      </c>
      <c r="U84" s="29">
        <f>G84+R84</f>
        <v>4.7634850001486484E-2</v>
      </c>
      <c r="AC84" s="29">
        <v>6</v>
      </c>
      <c r="AE84" s="29" t="s">
        <v>57</v>
      </c>
      <c r="AH84" s="29" t="s">
        <v>59</v>
      </c>
    </row>
    <row r="85" spans="1:34">
      <c r="A85" t="s">
        <v>289</v>
      </c>
      <c r="B85" s="16" t="s">
        <v>89</v>
      </c>
      <c r="C85" s="24">
        <v>43435.417999999998</v>
      </c>
      <c r="D85" t="s">
        <v>246</v>
      </c>
      <c r="E85" s="29">
        <f t="shared" ref="E85:E148" si="10">(C85-C$7)/C$8</f>
        <v>4014.9901933011924</v>
      </c>
      <c r="F85" s="15">
        <f t="shared" ref="F85:F116" si="11">ROUND(2*E85,0)/2</f>
        <v>4015</v>
      </c>
      <c r="G85" s="29">
        <f>C85-(C$7+F85*C$8)</f>
        <v>-4.5384999975794926E-3</v>
      </c>
      <c r="H85" s="29"/>
      <c r="I85" s="29"/>
      <c r="J85" s="29"/>
      <c r="K85" s="29"/>
      <c r="L85" s="29"/>
      <c r="M85" s="29">
        <f>G85</f>
        <v>-4.5384999975794926E-3</v>
      </c>
      <c r="N85" s="29"/>
      <c r="O85" s="29">
        <f t="shared" ref="O85:O148" si="12">+D$11+D$12*F85+D$13*F85^2</f>
        <v>2.3164823036760191E-3</v>
      </c>
      <c r="P85" s="30">
        <f t="shared" ref="P85:P148" si="13">C85-15018.5</f>
        <v>28416.917999999998</v>
      </c>
      <c r="Q85" s="29">
        <f t="shared" ref="Q85:Q148" si="14">(G85-O85)^2</f>
        <v>4.6990782350526311E-5</v>
      </c>
      <c r="R85" s="4"/>
      <c r="S85" s="32"/>
      <c r="T85" s="29"/>
      <c r="X85" s="17">
        <v>-7079</v>
      </c>
      <c r="Y85" s="16">
        <v>-1.8200000000000001E-2</v>
      </c>
      <c r="Z85" t="s">
        <v>249</v>
      </c>
      <c r="AA85" t="s">
        <v>251</v>
      </c>
    </row>
    <row r="86" spans="1:34" s="29" customFormat="1" ht="13.5" thickBot="1">
      <c r="A86" s="31" t="s">
        <v>71</v>
      </c>
      <c r="B86" s="32"/>
      <c r="C86" s="33">
        <v>43791.358</v>
      </c>
      <c r="D86" s="33" t="s">
        <v>200</v>
      </c>
      <c r="E86" s="29">
        <f t="shared" si="10"/>
        <v>4784.098130514989</v>
      </c>
      <c r="F86" s="121">
        <f t="shared" si="11"/>
        <v>4784</v>
      </c>
      <c r="G86" s="116"/>
      <c r="O86" s="29">
        <f t="shared" si="12"/>
        <v>-2.078116692861801E-4</v>
      </c>
      <c r="P86" s="30">
        <f t="shared" si="13"/>
        <v>28772.858</v>
      </c>
      <c r="Q86" s="29">
        <f t="shared" si="14"/>
        <v>4.3185689891508692E-8</v>
      </c>
      <c r="R86" s="101">
        <v>4.5414400003210176E-2</v>
      </c>
      <c r="U86" s="29">
        <f>G86+R86</f>
        <v>4.5414400003210176E-2</v>
      </c>
      <c r="AC86" s="29">
        <v>6</v>
      </c>
      <c r="AE86" s="29" t="s">
        <v>57</v>
      </c>
      <c r="AH86" s="29" t="s">
        <v>59</v>
      </c>
    </row>
    <row r="87" spans="1:34">
      <c r="A87" t="s">
        <v>289</v>
      </c>
      <c r="B87" s="16" t="s">
        <v>89</v>
      </c>
      <c r="C87" s="24">
        <v>44852.491000000002</v>
      </c>
      <c r="D87" t="s">
        <v>246</v>
      </c>
      <c r="E87" s="29">
        <f t="shared" si="10"/>
        <v>7076.9728080996465</v>
      </c>
      <c r="F87" s="15">
        <f t="shared" si="11"/>
        <v>7077</v>
      </c>
      <c r="G87" s="29">
        <f>C87-(C$7+F87*C$8)</f>
        <v>-1.2584299998707138E-2</v>
      </c>
      <c r="H87" s="29"/>
      <c r="I87" s="29"/>
      <c r="J87" s="29"/>
      <c r="K87" s="29"/>
      <c r="L87" s="29"/>
      <c r="M87" s="29">
        <f>G87</f>
        <v>-1.2584299998707138E-2</v>
      </c>
      <c r="N87" s="29"/>
      <c r="O87" s="29">
        <f t="shared" si="12"/>
        <v>-8.1234757151771603E-3</v>
      </c>
      <c r="P87" s="30">
        <f t="shared" si="13"/>
        <v>29833.991000000002</v>
      </c>
      <c r="Q87" s="29">
        <f t="shared" si="14"/>
        <v>1.989895328853074E-5</v>
      </c>
      <c r="R87" s="4"/>
      <c r="S87" s="32">
        <v>0.1</v>
      </c>
      <c r="T87" s="29">
        <f>+S87*Q87</f>
        <v>1.9898953288530742E-6</v>
      </c>
      <c r="X87" s="17">
        <v>-4017</v>
      </c>
      <c r="Y87" s="16">
        <v>-1.0999999999999999E-2</v>
      </c>
      <c r="Z87" t="s">
        <v>249</v>
      </c>
      <c r="AA87" t="s">
        <v>252</v>
      </c>
    </row>
    <row r="88" spans="1:34">
      <c r="A88" t="s">
        <v>290</v>
      </c>
      <c r="B88" s="16" t="s">
        <v>89</v>
      </c>
      <c r="C88" s="24">
        <v>44881.648300000001</v>
      </c>
      <c r="D88" t="s">
        <v>74</v>
      </c>
      <c r="E88" s="29">
        <f t="shared" si="10"/>
        <v>7139.9753109308058</v>
      </c>
      <c r="F88" s="15">
        <f t="shared" si="11"/>
        <v>7140</v>
      </c>
      <c r="G88" s="29">
        <f>C88-(C$7+F88*C$8)</f>
        <v>-1.1425999997300096E-2</v>
      </c>
      <c r="H88" s="29"/>
      <c r="I88" s="29"/>
      <c r="J88" s="29"/>
      <c r="K88" s="29"/>
      <c r="L88" s="29"/>
      <c r="M88" s="29">
        <f>G88</f>
        <v>-1.1425999997300096E-2</v>
      </c>
      <c r="N88" s="29"/>
      <c r="O88" s="29">
        <f t="shared" si="12"/>
        <v>-8.349175933889251E-3</v>
      </c>
      <c r="P88" s="30">
        <f t="shared" si="13"/>
        <v>29863.148300000001</v>
      </c>
      <c r="Q88" s="29">
        <f t="shared" si="14"/>
        <v>9.4668463171840229E-6</v>
      </c>
      <c r="R88" s="4"/>
      <c r="S88" s="32">
        <v>1</v>
      </c>
      <c r="T88" s="29">
        <f>+S88*Q88</f>
        <v>9.4668463171840229E-6</v>
      </c>
      <c r="U88" s="29"/>
      <c r="V88" s="29">
        <f>G88+R88</f>
        <v>-1.1425999997300096E-2</v>
      </c>
      <c r="X88" s="17">
        <v>-3954</v>
      </c>
      <c r="Y88" s="16">
        <v>-9.4999999999999998E-3</v>
      </c>
      <c r="Z88" t="s">
        <v>253</v>
      </c>
      <c r="AC88" t="s">
        <v>254</v>
      </c>
    </row>
    <row r="89" spans="1:34">
      <c r="A89" t="s">
        <v>291</v>
      </c>
      <c r="B89" s="16" t="s">
        <v>89</v>
      </c>
      <c r="C89" s="24">
        <v>44885.349000000002</v>
      </c>
      <c r="D89" t="s">
        <v>246</v>
      </c>
      <c r="E89" s="29">
        <f t="shared" si="10"/>
        <v>7147.9717084788426</v>
      </c>
      <c r="F89" s="15">
        <f t="shared" si="11"/>
        <v>7148</v>
      </c>
      <c r="G89" s="29">
        <f>C89-(C$7+F89*C$8)</f>
        <v>-1.3093199995637406E-2</v>
      </c>
      <c r="H89" s="29"/>
      <c r="I89" s="29"/>
      <c r="J89" s="29"/>
      <c r="K89" s="29"/>
      <c r="L89" s="29"/>
      <c r="M89" s="29">
        <f>G89</f>
        <v>-1.3093199995637406E-2</v>
      </c>
      <c r="N89" s="29"/>
      <c r="O89" s="29">
        <f t="shared" si="12"/>
        <v>-8.3778677273492821E-3</v>
      </c>
      <c r="P89" s="30">
        <f t="shared" si="13"/>
        <v>29866.849000000002</v>
      </c>
      <c r="Q89" s="29">
        <f t="shared" si="14"/>
        <v>2.223435840035922E-5</v>
      </c>
      <c r="R89" s="4"/>
      <c r="S89" s="32">
        <v>0.1</v>
      </c>
      <c r="T89" s="29">
        <f>+S89*Q89</f>
        <v>2.223435840035922E-6</v>
      </c>
      <c r="X89" s="17">
        <v>-3946</v>
      </c>
      <c r="Y89" s="16">
        <v>-1.11E-2</v>
      </c>
      <c r="Z89" t="s">
        <v>255</v>
      </c>
      <c r="AB89" t="s">
        <v>252</v>
      </c>
    </row>
    <row r="90" spans="1:34">
      <c r="A90" t="s">
        <v>290</v>
      </c>
      <c r="B90" s="16" t="s">
        <v>89</v>
      </c>
      <c r="C90" s="24">
        <v>44886.7382</v>
      </c>
      <c r="D90" t="s">
        <v>74</v>
      </c>
      <c r="E90" s="29">
        <f t="shared" si="10"/>
        <v>7150.9734636802123</v>
      </c>
      <c r="F90" s="15">
        <f t="shared" si="11"/>
        <v>7151</v>
      </c>
      <c r="G90" s="29">
        <f>C90-(C$7+F90*C$8)</f>
        <v>-1.2280899994948413E-2</v>
      </c>
      <c r="H90" s="29"/>
      <c r="I90" s="29"/>
      <c r="J90" s="29"/>
      <c r="K90" s="29"/>
      <c r="L90" s="29"/>
      <c r="M90" s="29">
        <f>G90</f>
        <v>-1.2280899994948413E-2</v>
      </c>
      <c r="N90" s="29"/>
      <c r="O90" s="29">
        <f t="shared" si="12"/>
        <v>-8.388628976994477E-3</v>
      </c>
      <c r="P90" s="30">
        <f t="shared" si="13"/>
        <v>29868.2382</v>
      </c>
      <c r="Q90" s="29">
        <f t="shared" si="14"/>
        <v>1.5149773677204171E-5</v>
      </c>
      <c r="R90" s="4"/>
      <c r="S90" s="32">
        <v>1</v>
      </c>
      <c r="T90" s="29">
        <f>+S90*Q90</f>
        <v>1.5149773677204171E-5</v>
      </c>
      <c r="U90" s="29"/>
      <c r="V90" s="29">
        <f>G90+R90</f>
        <v>-1.2280899994948413E-2</v>
      </c>
      <c r="X90" s="17">
        <v>-3943</v>
      </c>
      <c r="Y90" s="16">
        <v>-1.03E-2</v>
      </c>
      <c r="Z90" t="s">
        <v>253</v>
      </c>
      <c r="AC90" t="s">
        <v>254</v>
      </c>
    </row>
    <row r="91" spans="1:34">
      <c r="A91" t="s">
        <v>290</v>
      </c>
      <c r="B91" s="16" t="s">
        <v>89</v>
      </c>
      <c r="C91" s="24">
        <v>44898.7716</v>
      </c>
      <c r="D91" t="s">
        <v>74</v>
      </c>
      <c r="E91" s="29">
        <f t="shared" si="10"/>
        <v>7176.9749904871705</v>
      </c>
      <c r="F91" s="15">
        <f t="shared" si="11"/>
        <v>7177</v>
      </c>
      <c r="G91" s="29">
        <f>C91-(C$7+F91*C$8)</f>
        <v>-1.1574299998756032E-2</v>
      </c>
      <c r="H91" s="29"/>
      <c r="I91" s="29"/>
      <c r="J91" s="29"/>
      <c r="K91" s="29"/>
      <c r="L91" s="29"/>
      <c r="M91" s="29">
        <f>G91</f>
        <v>-1.1574299998756032E-2</v>
      </c>
      <c r="N91" s="29"/>
      <c r="O91" s="29">
        <f t="shared" si="12"/>
        <v>-8.4819348869998139E-3</v>
      </c>
      <c r="P91" s="30">
        <f t="shared" si="13"/>
        <v>29880.2716</v>
      </c>
      <c r="Q91" s="29">
        <f t="shared" si="14"/>
        <v>9.5627219844070494E-6</v>
      </c>
      <c r="R91" s="4"/>
      <c r="S91" s="32">
        <v>1</v>
      </c>
      <c r="T91" s="29">
        <f>+S91*Q91</f>
        <v>9.5627219844070494E-6</v>
      </c>
      <c r="U91" s="29"/>
      <c r="V91" s="29">
        <f>G91+R91</f>
        <v>-1.1574299998756032E-2</v>
      </c>
      <c r="X91" s="17">
        <v>-3917</v>
      </c>
      <c r="Y91" s="16">
        <v>-9.4000000000000004E-3</v>
      </c>
      <c r="Z91" t="s">
        <v>253</v>
      </c>
      <c r="AC91" t="s">
        <v>254</v>
      </c>
    </row>
    <row r="92" spans="1:34" s="29" customFormat="1">
      <c r="A92" s="20" t="s">
        <v>101</v>
      </c>
      <c r="B92" s="19" t="s">
        <v>89</v>
      </c>
      <c r="C92" s="23">
        <v>44899.218200000003</v>
      </c>
      <c r="D92" s="23">
        <v>1.4E-3</v>
      </c>
      <c r="E92" s="29">
        <f t="shared" si="10"/>
        <v>7177.9399947147422</v>
      </c>
      <c r="F92" s="15">
        <f t="shared" si="11"/>
        <v>7178</v>
      </c>
      <c r="O92" s="29">
        <f t="shared" si="12"/>
        <v>-8.4855250707442757E-3</v>
      </c>
      <c r="P92" s="30">
        <f t="shared" si="13"/>
        <v>29880.718200000003</v>
      </c>
      <c r="Q92" s="29">
        <f t="shared" si="14"/>
        <v>7.200413572622965E-5</v>
      </c>
      <c r="R92" s="101">
        <v>-2.7770199994847644E-2</v>
      </c>
      <c r="U92" s="29">
        <f>G92+R92</f>
        <v>-2.7770199994847644E-2</v>
      </c>
    </row>
    <row r="93" spans="1:34" s="29" customFormat="1">
      <c r="A93" s="20" t="s">
        <v>101</v>
      </c>
      <c r="B93" s="19" t="s">
        <v>90</v>
      </c>
      <c r="C93" s="23">
        <v>44908.260199999997</v>
      </c>
      <c r="D93" s="23">
        <v>1.1000000000000001E-3</v>
      </c>
      <c r="E93" s="29">
        <f t="shared" si="10"/>
        <v>7197.4777650363767</v>
      </c>
      <c r="F93" s="15">
        <f t="shared" si="11"/>
        <v>7197.5</v>
      </c>
      <c r="G93" s="29">
        <f t="shared" ref="G93:G124" si="15">C93-(C$7+F93*C$8)</f>
        <v>-1.0290250000252854E-2</v>
      </c>
      <c r="J93" s="29">
        <f>G93</f>
        <v>-1.0290250000252854E-2</v>
      </c>
      <c r="O93" s="29">
        <f t="shared" si="12"/>
        <v>-8.5555557865581843E-3</v>
      </c>
      <c r="P93" s="30">
        <f t="shared" si="13"/>
        <v>29889.760199999997</v>
      </c>
      <c r="Q93" s="29">
        <f t="shared" si="14"/>
        <v>3.0091640150257688E-6</v>
      </c>
      <c r="S93" s="32">
        <v>0.6</v>
      </c>
      <c r="T93" s="29">
        <f t="shared" ref="T93:T124" si="16">+S93*Q93</f>
        <v>1.8054984090154613E-6</v>
      </c>
      <c r="U93" s="29">
        <f>G93+R93</f>
        <v>-1.0290250000252854E-2</v>
      </c>
    </row>
    <row r="94" spans="1:34">
      <c r="A94" t="s">
        <v>291</v>
      </c>
      <c r="B94" s="16" t="s">
        <v>89</v>
      </c>
      <c r="C94" s="24">
        <v>44929.309000000001</v>
      </c>
      <c r="D94" t="s">
        <v>246</v>
      </c>
      <c r="E94" s="29">
        <f t="shared" si="10"/>
        <v>7242.9595854241634</v>
      </c>
      <c r="F94" s="15">
        <f t="shared" si="11"/>
        <v>7243</v>
      </c>
      <c r="G94" s="29">
        <f t="shared" si="15"/>
        <v>-1.8703699999605305E-2</v>
      </c>
      <c r="H94" s="29"/>
      <c r="I94" s="29"/>
      <c r="J94" s="29"/>
      <c r="K94" s="29"/>
      <c r="L94" s="29"/>
      <c r="M94" s="29">
        <f>G94</f>
        <v>-1.8703699999605305E-2</v>
      </c>
      <c r="N94" s="29"/>
      <c r="O94" s="29">
        <f t="shared" si="12"/>
        <v>-8.7191245368327917E-3</v>
      </c>
      <c r="P94" s="30">
        <f t="shared" si="13"/>
        <v>29910.809000000001</v>
      </c>
      <c r="Q94" s="29">
        <f t="shared" si="14"/>
        <v>9.9691747171798951E-5</v>
      </c>
      <c r="R94" s="4"/>
      <c r="S94" s="32">
        <v>1</v>
      </c>
      <c r="T94" s="29">
        <f t="shared" si="16"/>
        <v>9.9691747171798951E-5</v>
      </c>
      <c r="U94" s="29"/>
      <c r="V94" s="29">
        <f>G94+R94</f>
        <v>-1.8703699999605305E-2</v>
      </c>
      <c r="X94" s="17">
        <v>-3851</v>
      </c>
      <c r="Y94" s="16">
        <v>-1.6199999999999999E-2</v>
      </c>
      <c r="Z94" t="s">
        <v>255</v>
      </c>
      <c r="AB94" t="s">
        <v>252</v>
      </c>
    </row>
    <row r="95" spans="1:34" s="29" customFormat="1">
      <c r="A95" s="20" t="s">
        <v>101</v>
      </c>
      <c r="B95" s="19" t="s">
        <v>90</v>
      </c>
      <c r="C95" s="23">
        <v>44934.176200000002</v>
      </c>
      <c r="D95" s="23">
        <v>2.0000000000000001E-4</v>
      </c>
      <c r="E95" s="29">
        <f t="shared" si="10"/>
        <v>7253.4765325276285</v>
      </c>
      <c r="F95" s="15">
        <f t="shared" si="11"/>
        <v>7253.5</v>
      </c>
      <c r="G95" s="29">
        <f t="shared" si="15"/>
        <v>-1.0860649999813177E-2</v>
      </c>
      <c r="J95" s="29">
        <f>G95</f>
        <v>-1.0860649999813177E-2</v>
      </c>
      <c r="O95" s="29">
        <f t="shared" si="12"/>
        <v>-8.7569037270702216E-3</v>
      </c>
      <c r="P95" s="30">
        <f t="shared" si="13"/>
        <v>29915.676200000002</v>
      </c>
      <c r="Q95" s="29">
        <f t="shared" si="14"/>
        <v>4.4257483800798756E-6</v>
      </c>
      <c r="S95" s="32">
        <v>0.6</v>
      </c>
      <c r="T95" s="29">
        <f t="shared" si="16"/>
        <v>2.6554490280479251E-6</v>
      </c>
      <c r="U95" s="29">
        <f>G95+R95</f>
        <v>-1.0860649999813177E-2</v>
      </c>
    </row>
    <row r="96" spans="1:34">
      <c r="A96" t="s">
        <v>290</v>
      </c>
      <c r="B96" s="16" t="s">
        <v>89</v>
      </c>
      <c r="C96" s="24">
        <v>44945.513599999998</v>
      </c>
      <c r="D96" t="s">
        <v>74</v>
      </c>
      <c r="E96" s="29">
        <f t="shared" si="10"/>
        <v>7277.974156642269</v>
      </c>
      <c r="F96" s="15">
        <f t="shared" si="11"/>
        <v>7278</v>
      </c>
      <c r="G96" s="29">
        <f t="shared" si="15"/>
        <v>-1.1960199997702148E-2</v>
      </c>
      <c r="H96" s="29"/>
      <c r="I96" s="29"/>
      <c r="J96" s="29"/>
      <c r="K96" s="29"/>
      <c r="L96" s="29"/>
      <c r="M96" s="29">
        <f t="shared" ref="M96:M103" si="17">G96</f>
        <v>-1.1960199997702148E-2</v>
      </c>
      <c r="N96" s="29"/>
      <c r="O96" s="29">
        <f t="shared" si="12"/>
        <v>-8.8451026478139627E-3</v>
      </c>
      <c r="P96" s="30">
        <f t="shared" si="13"/>
        <v>29927.013599999998</v>
      </c>
      <c r="Q96" s="29">
        <f t="shared" si="14"/>
        <v>9.7038314992803943E-6</v>
      </c>
      <c r="R96" s="4"/>
      <c r="S96" s="32">
        <v>1</v>
      </c>
      <c r="T96" s="29">
        <f t="shared" si="16"/>
        <v>9.7038314992803943E-6</v>
      </c>
      <c r="U96" s="29"/>
      <c r="V96" s="29">
        <f t="shared" ref="V96:V113" si="18">G96+R96</f>
        <v>-1.1960199997702148E-2</v>
      </c>
      <c r="X96" s="17">
        <v>-3816</v>
      </c>
      <c r="Y96" s="16">
        <v>-9.2999999999999992E-3</v>
      </c>
      <c r="Z96" t="s">
        <v>253</v>
      </c>
      <c r="AC96" t="s">
        <v>254</v>
      </c>
    </row>
    <row r="97" spans="1:22" s="29" customFormat="1">
      <c r="A97" s="20" t="s">
        <v>196</v>
      </c>
      <c r="B97" s="19"/>
      <c r="C97" s="23">
        <v>45197.506000000001</v>
      </c>
      <c r="D97" s="23" t="s">
        <v>198</v>
      </c>
      <c r="E97" s="29">
        <f t="shared" si="10"/>
        <v>7822.4742267595775</v>
      </c>
      <c r="F97" s="15">
        <f t="shared" si="11"/>
        <v>7822.5</v>
      </c>
      <c r="G97" s="29">
        <f t="shared" si="15"/>
        <v>-1.1927749997994397E-2</v>
      </c>
      <c r="M97" s="29">
        <f t="shared" si="17"/>
        <v>-1.1927749997994397E-2</v>
      </c>
      <c r="O97" s="29">
        <f t="shared" si="12"/>
        <v>-1.082243236847041E-2</v>
      </c>
      <c r="P97" s="30">
        <f t="shared" si="13"/>
        <v>30179.006000000001</v>
      </c>
      <c r="Q97" s="29">
        <f t="shared" si="14"/>
        <v>1.2217270621365248E-6</v>
      </c>
      <c r="S97" s="32">
        <v>1</v>
      </c>
      <c r="T97" s="29">
        <f t="shared" si="16"/>
        <v>1.2217270621365248E-6</v>
      </c>
      <c r="V97" s="29">
        <f t="shared" si="18"/>
        <v>-1.1927749997994397E-2</v>
      </c>
    </row>
    <row r="98" spans="1:22" s="29" customFormat="1">
      <c r="A98" s="20" t="s">
        <v>196</v>
      </c>
      <c r="B98" s="19"/>
      <c r="C98" s="23">
        <v>45198.432000000001</v>
      </c>
      <c r="D98" s="23" t="s">
        <v>198</v>
      </c>
      <c r="E98" s="29">
        <f t="shared" si="10"/>
        <v>7824.4751087898621</v>
      </c>
      <c r="F98" s="15">
        <f t="shared" si="11"/>
        <v>7824.5</v>
      </c>
      <c r="G98" s="29">
        <f t="shared" si="15"/>
        <v>-1.1519549996592104E-2</v>
      </c>
      <c r="M98" s="29">
        <f t="shared" si="17"/>
        <v>-1.1519549996592104E-2</v>
      </c>
      <c r="O98" s="29">
        <f t="shared" si="12"/>
        <v>-1.0829755803244401E-2</v>
      </c>
      <c r="P98" s="30">
        <f t="shared" si="13"/>
        <v>30179.932000000001</v>
      </c>
      <c r="Q98" s="29">
        <f t="shared" si="14"/>
        <v>4.7581602917620819E-7</v>
      </c>
      <c r="S98" s="32">
        <v>1</v>
      </c>
      <c r="T98" s="29">
        <f t="shared" si="16"/>
        <v>4.7581602917620819E-7</v>
      </c>
      <c r="V98" s="29">
        <f t="shared" si="18"/>
        <v>-1.1519549996592104E-2</v>
      </c>
    </row>
    <row r="99" spans="1:22" s="29" customFormat="1">
      <c r="A99" s="20" t="s">
        <v>196</v>
      </c>
      <c r="B99" s="19"/>
      <c r="C99" s="23">
        <v>45231.2889</v>
      </c>
      <c r="D99" s="23" t="s">
        <v>198</v>
      </c>
      <c r="E99" s="29">
        <f t="shared" si="10"/>
        <v>7895.4716323113516</v>
      </c>
      <c r="F99" s="15">
        <f t="shared" si="11"/>
        <v>7895.5</v>
      </c>
      <c r="G99" s="29">
        <f t="shared" si="15"/>
        <v>-1.3128450002113823E-2</v>
      </c>
      <c r="M99" s="29">
        <f t="shared" si="17"/>
        <v>-1.3128450002113823E-2</v>
      </c>
      <c r="O99" s="29">
        <f t="shared" si="12"/>
        <v>-1.1090024702790097E-2</v>
      </c>
      <c r="P99" s="30">
        <f t="shared" si="13"/>
        <v>30212.7889</v>
      </c>
      <c r="Q99" s="29">
        <f t="shared" si="14"/>
        <v>4.1551777009230199E-6</v>
      </c>
      <c r="S99" s="32">
        <v>1</v>
      </c>
      <c r="T99" s="29">
        <f t="shared" si="16"/>
        <v>4.1551777009230199E-6</v>
      </c>
      <c r="V99" s="29">
        <f t="shared" si="18"/>
        <v>-1.3128450002113823E-2</v>
      </c>
    </row>
    <row r="100" spans="1:22" s="29" customFormat="1">
      <c r="A100" s="20" t="s">
        <v>196</v>
      </c>
      <c r="B100" s="19"/>
      <c r="C100" s="23">
        <v>45231.521699999998</v>
      </c>
      <c r="D100" s="23" t="s">
        <v>198</v>
      </c>
      <c r="E100" s="29">
        <f t="shared" si="10"/>
        <v>7895.974661832568</v>
      </c>
      <c r="F100" s="15">
        <f t="shared" si="11"/>
        <v>7896</v>
      </c>
      <c r="G100" s="29">
        <f t="shared" si="15"/>
        <v>-1.1726400000043213E-2</v>
      </c>
      <c r="M100" s="29">
        <f t="shared" si="17"/>
        <v>-1.1726400000043213E-2</v>
      </c>
      <c r="O100" s="29">
        <f t="shared" si="12"/>
        <v>-1.1091859561720187E-2</v>
      </c>
      <c r="P100" s="30">
        <f t="shared" si="13"/>
        <v>30213.021699999998</v>
      </c>
      <c r="Q100" s="29">
        <f t="shared" si="14"/>
        <v>4.026415678671787E-7</v>
      </c>
      <c r="S100" s="32">
        <v>1</v>
      </c>
      <c r="T100" s="29">
        <f t="shared" si="16"/>
        <v>4.026415678671787E-7</v>
      </c>
      <c r="V100" s="29">
        <f t="shared" si="18"/>
        <v>-1.1726400000043213E-2</v>
      </c>
    </row>
    <row r="101" spans="1:22" s="29" customFormat="1">
      <c r="A101" s="20" t="s">
        <v>196</v>
      </c>
      <c r="B101" s="19"/>
      <c r="C101" s="23">
        <v>45233.370999999999</v>
      </c>
      <c r="D101" s="23" t="s">
        <v>198</v>
      </c>
      <c r="E101" s="29">
        <f t="shared" si="10"/>
        <v>7899.9705917878719</v>
      </c>
      <c r="F101" s="15">
        <f t="shared" si="11"/>
        <v>7900</v>
      </c>
      <c r="G101" s="29">
        <f t="shared" si="15"/>
        <v>-1.3610000001790468E-2</v>
      </c>
      <c r="M101" s="29">
        <f t="shared" si="17"/>
        <v>-1.3610000001790468E-2</v>
      </c>
      <c r="O101" s="29">
        <f t="shared" si="12"/>
        <v>-1.110653942975961E-2</v>
      </c>
      <c r="P101" s="30">
        <f t="shared" si="13"/>
        <v>30214.870999999999</v>
      </c>
      <c r="Q101" s="29">
        <f t="shared" si="14"/>
        <v>6.2673148357130677E-6</v>
      </c>
      <c r="S101" s="32">
        <v>1</v>
      </c>
      <c r="T101" s="29">
        <f t="shared" si="16"/>
        <v>6.2673148357130677E-6</v>
      </c>
      <c r="V101" s="29">
        <f t="shared" si="18"/>
        <v>-1.3610000001790468E-2</v>
      </c>
    </row>
    <row r="102" spans="1:22" s="29" customFormat="1">
      <c r="A102" s="20" t="s">
        <v>196</v>
      </c>
      <c r="B102" s="19"/>
      <c r="C102" s="23">
        <v>45234.298600000002</v>
      </c>
      <c r="D102" s="23" t="s">
        <v>198</v>
      </c>
      <c r="E102" s="29">
        <f t="shared" si="10"/>
        <v>7901.9749310657317</v>
      </c>
      <c r="F102" s="15">
        <f t="shared" si="11"/>
        <v>7902</v>
      </c>
      <c r="G102" s="29">
        <f t="shared" si="15"/>
        <v>-1.1601799997151829E-2</v>
      </c>
      <c r="M102" s="29">
        <f t="shared" si="17"/>
        <v>-1.1601799997151829E-2</v>
      </c>
      <c r="O102" s="29">
        <f t="shared" si="12"/>
        <v>-1.1113880028178482E-2</v>
      </c>
      <c r="P102" s="30">
        <f t="shared" si="13"/>
        <v>30215.798600000002</v>
      </c>
      <c r="Q102" s="29">
        <f t="shared" si="14"/>
        <v>2.3806589612295247E-7</v>
      </c>
      <c r="S102" s="32">
        <v>1</v>
      </c>
      <c r="T102" s="29">
        <f t="shared" si="16"/>
        <v>2.3806589612295247E-7</v>
      </c>
      <c r="V102" s="29">
        <f t="shared" si="18"/>
        <v>-1.1601799997151829E-2</v>
      </c>
    </row>
    <row r="103" spans="1:22" s="29" customFormat="1">
      <c r="A103" s="20" t="s">
        <v>196</v>
      </c>
      <c r="B103" s="19"/>
      <c r="C103" s="23">
        <v>45257.438000000002</v>
      </c>
      <c r="D103" s="23" t="s">
        <v>198</v>
      </c>
      <c r="E103" s="29">
        <f t="shared" si="10"/>
        <v>7951.9740775577384</v>
      </c>
      <c r="F103" s="15">
        <f t="shared" si="11"/>
        <v>7952</v>
      </c>
      <c r="G103" s="29">
        <f t="shared" si="15"/>
        <v>-1.1996799999906216E-2</v>
      </c>
      <c r="M103" s="29">
        <f t="shared" si="17"/>
        <v>-1.1996799999906216E-2</v>
      </c>
      <c r="O103" s="29">
        <f t="shared" si="12"/>
        <v>-1.1297538941800828E-2</v>
      </c>
      <c r="P103" s="30">
        <f t="shared" si="13"/>
        <v>30238.938000000002</v>
      </c>
      <c r="Q103" s="29">
        <f t="shared" si="14"/>
        <v>4.8896602738266704E-7</v>
      </c>
      <c r="S103" s="32">
        <v>1</v>
      </c>
      <c r="T103" s="29">
        <f t="shared" si="16"/>
        <v>4.8896602738266704E-7</v>
      </c>
      <c r="V103" s="29">
        <f t="shared" si="18"/>
        <v>-1.1996799999906216E-2</v>
      </c>
    </row>
    <row r="104" spans="1:22" s="29" customFormat="1">
      <c r="A104" s="20" t="s">
        <v>97</v>
      </c>
      <c r="B104" s="19" t="s">
        <v>90</v>
      </c>
      <c r="C104" s="23">
        <v>45274.33</v>
      </c>
      <c r="D104" s="23"/>
      <c r="E104" s="29">
        <f t="shared" si="10"/>
        <v>7988.4739687624788</v>
      </c>
      <c r="F104" s="15">
        <f t="shared" si="11"/>
        <v>7988.5</v>
      </c>
      <c r="G104" s="29">
        <f t="shared" si="15"/>
        <v>-1.2047149997670203E-2</v>
      </c>
      <c r="J104" s="29">
        <f t="shared" ref="J104:J121" si="19">G104</f>
        <v>-1.2047149997670203E-2</v>
      </c>
      <c r="O104" s="29">
        <f t="shared" si="12"/>
        <v>-1.1431784754931588E-2</v>
      </c>
      <c r="P104" s="30">
        <f t="shared" si="13"/>
        <v>30255.83</v>
      </c>
      <c r="Q104" s="29">
        <f t="shared" si="14"/>
        <v>3.7867438197075497E-7</v>
      </c>
      <c r="S104" s="32">
        <v>1</v>
      </c>
      <c r="T104" s="29">
        <f t="shared" si="16"/>
        <v>3.7867438197075497E-7</v>
      </c>
      <c r="V104" s="29">
        <f t="shared" si="18"/>
        <v>-1.2047149997670203E-2</v>
      </c>
    </row>
    <row r="105" spans="1:22" s="29" customFormat="1">
      <c r="A105" s="20" t="s">
        <v>97</v>
      </c>
      <c r="B105" s="119" t="s">
        <v>27</v>
      </c>
      <c r="C105" s="20">
        <v>45294.459799999997</v>
      </c>
      <c r="D105" s="20"/>
      <c r="E105" s="29">
        <f t="shared" si="10"/>
        <v>8031.9700325780723</v>
      </c>
      <c r="F105" s="15">
        <f t="shared" si="11"/>
        <v>8032</v>
      </c>
      <c r="G105" s="29">
        <f t="shared" si="15"/>
        <v>-1.3868800000636838E-2</v>
      </c>
      <c r="J105" s="29">
        <f t="shared" si="19"/>
        <v>-1.3868800000636838E-2</v>
      </c>
      <c r="O105" s="29">
        <f t="shared" si="12"/>
        <v>-1.1591969016199018E-2</v>
      </c>
      <c r="P105" s="30">
        <f t="shared" si="13"/>
        <v>30275.959799999997</v>
      </c>
      <c r="Q105" s="29">
        <f t="shared" si="14"/>
        <v>5.1839593316960923E-6</v>
      </c>
      <c r="S105" s="32">
        <v>1</v>
      </c>
      <c r="T105" s="29">
        <f t="shared" si="16"/>
        <v>5.1839593316960923E-6</v>
      </c>
      <c r="V105" s="29">
        <f t="shared" si="18"/>
        <v>-1.3868800000636838E-2</v>
      </c>
    </row>
    <row r="106" spans="1:22" s="29" customFormat="1">
      <c r="A106" s="20" t="s">
        <v>95</v>
      </c>
      <c r="B106" s="119" t="s">
        <v>90</v>
      </c>
      <c r="C106" s="20">
        <v>45546.453099999999</v>
      </c>
      <c r="D106" s="20"/>
      <c r="E106" s="29">
        <f t="shared" si="10"/>
        <v>8576.4720473971356</v>
      </c>
      <c r="F106" s="15">
        <f t="shared" si="11"/>
        <v>8576.5</v>
      </c>
      <c r="G106" s="29">
        <f t="shared" si="15"/>
        <v>-1.2936350001837127E-2</v>
      </c>
      <c r="J106" s="29">
        <f t="shared" si="19"/>
        <v>-1.2936350001837127E-2</v>
      </c>
      <c r="O106" s="29">
        <f t="shared" si="12"/>
        <v>-1.3614760581349028E-2</v>
      </c>
      <c r="P106" s="30">
        <f t="shared" si="13"/>
        <v>30527.953099999999</v>
      </c>
      <c r="Q106" s="29">
        <f t="shared" si="14"/>
        <v>4.6024091439367347E-7</v>
      </c>
      <c r="S106" s="32">
        <v>1</v>
      </c>
      <c r="T106" s="29">
        <f t="shared" si="16"/>
        <v>4.6024091439367347E-7</v>
      </c>
      <c r="V106" s="29">
        <f t="shared" si="18"/>
        <v>-1.2936350001837127E-2</v>
      </c>
    </row>
    <row r="107" spans="1:22">
      <c r="A107" s="20" t="s">
        <v>96</v>
      </c>
      <c r="B107" s="119" t="s">
        <v>239</v>
      </c>
      <c r="C107" s="20">
        <v>45608.698199999999</v>
      </c>
      <c r="D107" s="20">
        <v>6.7000000000000002E-3</v>
      </c>
      <c r="E107" s="29">
        <f t="shared" si="10"/>
        <v>8710.9699977895234</v>
      </c>
      <c r="F107" s="15">
        <f t="shared" si="11"/>
        <v>8711</v>
      </c>
      <c r="G107" s="29">
        <f t="shared" si="15"/>
        <v>-1.3884899999538902E-2</v>
      </c>
      <c r="H107" s="29"/>
      <c r="I107" s="29"/>
      <c r="J107" s="29">
        <f t="shared" si="19"/>
        <v>-1.3884899999538902E-2</v>
      </c>
      <c r="L107" s="29"/>
      <c r="M107" s="29"/>
      <c r="N107" s="29"/>
      <c r="O107" s="29">
        <f t="shared" si="12"/>
        <v>-1.411947805713463E-2</v>
      </c>
      <c r="P107" s="30">
        <f t="shared" si="13"/>
        <v>30590.198199999999</v>
      </c>
      <c r="Q107" s="29">
        <f t="shared" si="14"/>
        <v>5.5026865105384544E-8</v>
      </c>
      <c r="S107" s="32">
        <v>0.2</v>
      </c>
      <c r="T107" s="29">
        <f t="shared" si="16"/>
        <v>1.1005373021076909E-8</v>
      </c>
      <c r="V107" s="29">
        <f t="shared" si="18"/>
        <v>-1.3884899999538902E-2</v>
      </c>
    </row>
    <row r="108" spans="1:22">
      <c r="A108" s="20" t="s">
        <v>96</v>
      </c>
      <c r="B108" s="119" t="s">
        <v>239</v>
      </c>
      <c r="C108" s="20">
        <v>45608.6993</v>
      </c>
      <c r="D108" s="20">
        <v>4.7999999999999996E-3</v>
      </c>
      <c r="E108" s="29">
        <f t="shared" si="10"/>
        <v>8710.97237464723</v>
      </c>
      <c r="F108" s="15">
        <f t="shared" si="11"/>
        <v>8711</v>
      </c>
      <c r="G108" s="29">
        <f t="shared" si="15"/>
        <v>-1.2784899998223409E-2</v>
      </c>
      <c r="H108" s="29"/>
      <c r="I108" s="29"/>
      <c r="J108" s="29">
        <f t="shared" si="19"/>
        <v>-1.2784899998223409E-2</v>
      </c>
      <c r="L108" s="29"/>
      <c r="M108" s="29"/>
      <c r="N108" s="29"/>
      <c r="O108" s="29">
        <f t="shared" si="12"/>
        <v>-1.411947805713463E-2</v>
      </c>
      <c r="P108" s="30">
        <f t="shared" si="13"/>
        <v>30590.1993</v>
      </c>
      <c r="Q108" s="29">
        <f t="shared" si="14"/>
        <v>1.7810985953272421E-6</v>
      </c>
      <c r="S108" s="32">
        <v>0.2</v>
      </c>
      <c r="T108" s="29">
        <f t="shared" si="16"/>
        <v>3.5621971906544847E-7</v>
      </c>
      <c r="V108" s="29">
        <f t="shared" si="18"/>
        <v>-1.2784899998223409E-2</v>
      </c>
    </row>
    <row r="109" spans="1:22">
      <c r="A109" s="20" t="s">
        <v>96</v>
      </c>
      <c r="B109" s="119" t="s">
        <v>239</v>
      </c>
      <c r="C109" s="20">
        <v>45620.728649999997</v>
      </c>
      <c r="D109" s="20">
        <v>2.7000000000000001E-3</v>
      </c>
      <c r="E109" s="29">
        <f t="shared" si="10"/>
        <v>8736.9651502962734</v>
      </c>
      <c r="F109" s="15">
        <f t="shared" si="11"/>
        <v>8737</v>
      </c>
      <c r="G109" s="29">
        <f t="shared" si="15"/>
        <v>-1.612829999794485E-2</v>
      </c>
      <c r="H109" s="29"/>
      <c r="I109" s="29"/>
      <c r="J109" s="29">
        <f t="shared" si="19"/>
        <v>-1.612829999794485E-2</v>
      </c>
      <c r="L109" s="29"/>
      <c r="M109" s="29"/>
      <c r="N109" s="29"/>
      <c r="O109" s="29">
        <f t="shared" si="12"/>
        <v>-1.4217275305438943E-2</v>
      </c>
      <c r="P109" s="30">
        <f t="shared" si="13"/>
        <v>30602.228649999997</v>
      </c>
      <c r="Q109" s="29">
        <f t="shared" si="14"/>
        <v>3.6520153753672984E-6</v>
      </c>
      <c r="S109" s="32">
        <v>0.5</v>
      </c>
      <c r="T109" s="29">
        <f t="shared" si="16"/>
        <v>1.8260076876836492E-6</v>
      </c>
      <c r="V109" s="29">
        <f t="shared" si="18"/>
        <v>-1.612829999794485E-2</v>
      </c>
    </row>
    <row r="110" spans="1:22">
      <c r="A110" s="20" t="s">
        <v>96</v>
      </c>
      <c r="B110" s="119" t="s">
        <v>239</v>
      </c>
      <c r="C110" s="20">
        <v>45620.729950000001</v>
      </c>
      <c r="D110" s="20">
        <v>4.1000000000000003E-3</v>
      </c>
      <c r="E110" s="29">
        <f t="shared" si="10"/>
        <v>8736.9679593099299</v>
      </c>
      <c r="F110" s="15">
        <f t="shared" si="11"/>
        <v>8737</v>
      </c>
      <c r="G110" s="29">
        <f t="shared" si="15"/>
        <v>-1.4828299994405825E-2</v>
      </c>
      <c r="H110" s="29"/>
      <c r="I110" s="29"/>
      <c r="J110" s="29">
        <f t="shared" si="19"/>
        <v>-1.4828299994405825E-2</v>
      </c>
      <c r="L110" s="29"/>
      <c r="M110" s="29"/>
      <c r="N110" s="29"/>
      <c r="O110" s="29">
        <f t="shared" si="12"/>
        <v>-1.4217275305438943E-2</v>
      </c>
      <c r="P110" s="30">
        <f t="shared" si="13"/>
        <v>30602.229950000001</v>
      </c>
      <c r="Q110" s="29">
        <f t="shared" si="14"/>
        <v>3.7335117052707456E-7</v>
      </c>
      <c r="S110" s="32">
        <v>0.2</v>
      </c>
      <c r="T110" s="29">
        <f t="shared" si="16"/>
        <v>7.4670234105414913E-8</v>
      </c>
      <c r="V110" s="29">
        <f t="shared" si="18"/>
        <v>-1.4828299994405825E-2</v>
      </c>
    </row>
    <row r="111" spans="1:22">
      <c r="A111" s="20" t="s">
        <v>96</v>
      </c>
      <c r="B111" s="119" t="s">
        <v>239</v>
      </c>
      <c r="C111" s="20">
        <v>45620.733500000002</v>
      </c>
      <c r="D111" s="20">
        <v>6.7000000000000002E-3</v>
      </c>
      <c r="E111" s="29">
        <f t="shared" si="10"/>
        <v>8736.9756300779754</v>
      </c>
      <c r="F111" s="15">
        <f t="shared" si="11"/>
        <v>8737</v>
      </c>
      <c r="G111" s="29">
        <f t="shared" si="15"/>
        <v>-1.1278299993136898E-2</v>
      </c>
      <c r="H111" s="29"/>
      <c r="I111" s="29"/>
      <c r="J111" s="29">
        <f t="shared" si="19"/>
        <v>-1.1278299993136898E-2</v>
      </c>
      <c r="L111" s="29"/>
      <c r="M111" s="29"/>
      <c r="N111" s="29"/>
      <c r="O111" s="29">
        <f t="shared" si="12"/>
        <v>-1.4217275305438943E-2</v>
      </c>
      <c r="P111" s="30">
        <f t="shared" si="13"/>
        <v>30602.233500000002</v>
      </c>
      <c r="Q111" s="29">
        <f t="shared" si="14"/>
        <v>8.6375758863209036E-6</v>
      </c>
      <c r="S111" s="32">
        <v>0.2</v>
      </c>
      <c r="T111" s="29">
        <f t="shared" si="16"/>
        <v>1.7275151772641808E-6</v>
      </c>
      <c r="V111" s="29">
        <f t="shared" si="18"/>
        <v>-1.1278299993136898E-2</v>
      </c>
    </row>
    <row r="112" spans="1:22">
      <c r="A112" s="20" t="s">
        <v>96</v>
      </c>
      <c r="B112" s="119" t="s">
        <v>239</v>
      </c>
      <c r="C112" s="20">
        <v>45654.7405</v>
      </c>
      <c r="D112" s="20">
        <v>2.8E-3</v>
      </c>
      <c r="E112" s="29">
        <f t="shared" si="10"/>
        <v>8810.4572663673152</v>
      </c>
      <c r="F112" s="15">
        <f t="shared" si="11"/>
        <v>8810.5</v>
      </c>
      <c r="G112" s="29">
        <f t="shared" si="15"/>
        <v>-1.9776950000959914E-2</v>
      </c>
      <c r="H112" s="29"/>
      <c r="I112" s="29"/>
      <c r="J112" s="29">
        <f t="shared" si="19"/>
        <v>-1.9776950000959914E-2</v>
      </c>
      <c r="L112" s="29"/>
      <c r="M112" s="29"/>
      <c r="N112" s="29"/>
      <c r="O112" s="29">
        <f t="shared" si="12"/>
        <v>-1.4494145513291022E-2</v>
      </c>
      <c r="P112" s="30">
        <f t="shared" si="13"/>
        <v>30636.2405</v>
      </c>
      <c r="Q112" s="29">
        <f t="shared" si="14"/>
        <v>2.790802325493458E-5</v>
      </c>
      <c r="S112" s="32">
        <v>0.4</v>
      </c>
      <c r="T112" s="29">
        <f t="shared" si="16"/>
        <v>1.1163209301973832E-5</v>
      </c>
      <c r="V112" s="29">
        <f t="shared" si="18"/>
        <v>-1.9776950000959914E-2</v>
      </c>
    </row>
    <row r="113" spans="1:29">
      <c r="A113" s="20" t="s">
        <v>96</v>
      </c>
      <c r="B113" s="119" t="s">
        <v>239</v>
      </c>
      <c r="C113" s="20">
        <v>45654.743349999997</v>
      </c>
      <c r="D113" s="20">
        <v>1.8E-3</v>
      </c>
      <c r="E113" s="29">
        <f t="shared" si="10"/>
        <v>8810.4634245895413</v>
      </c>
      <c r="F113" s="15">
        <f t="shared" si="11"/>
        <v>8810.5</v>
      </c>
      <c r="G113" s="29">
        <f t="shared" si="15"/>
        <v>-1.6926950003835373E-2</v>
      </c>
      <c r="H113" s="29"/>
      <c r="I113" s="29"/>
      <c r="J113" s="29">
        <f t="shared" si="19"/>
        <v>-1.6926950003835373E-2</v>
      </c>
      <c r="L113" s="29"/>
      <c r="M113" s="29"/>
      <c r="N113" s="29"/>
      <c r="O113" s="29">
        <f t="shared" si="12"/>
        <v>-1.4494145513291022E-2</v>
      </c>
      <c r="P113" s="30">
        <f t="shared" si="13"/>
        <v>30636.243349999997</v>
      </c>
      <c r="Q113" s="29">
        <f t="shared" si="14"/>
        <v>5.9185376892127552E-6</v>
      </c>
      <c r="S113" s="32">
        <v>0.4</v>
      </c>
      <c r="T113" s="29">
        <f t="shared" si="16"/>
        <v>2.3674150756851024E-6</v>
      </c>
      <c r="V113" s="29">
        <f t="shared" si="18"/>
        <v>-1.6926950003835373E-2</v>
      </c>
    </row>
    <row r="114" spans="1:29">
      <c r="A114" s="31" t="s">
        <v>292</v>
      </c>
      <c r="B114" s="120" t="s">
        <v>89</v>
      </c>
      <c r="C114" s="22">
        <v>45991.421399999999</v>
      </c>
      <c r="D114" s="31" t="s">
        <v>246</v>
      </c>
      <c r="E114" s="29">
        <f t="shared" si="10"/>
        <v>9537.9505306766987</v>
      </c>
      <c r="F114" s="15">
        <f t="shared" si="11"/>
        <v>9538</v>
      </c>
      <c r="G114" s="29">
        <f t="shared" si="15"/>
        <v>-2.2894200003065635E-2</v>
      </c>
      <c r="H114" s="29"/>
      <c r="I114" s="29"/>
      <c r="J114" s="29">
        <f t="shared" si="19"/>
        <v>-2.2894200003065635E-2</v>
      </c>
      <c r="L114" s="29"/>
      <c r="M114" s="29"/>
      <c r="N114" s="29"/>
      <c r="O114" s="29">
        <f t="shared" si="12"/>
        <v>-1.7266859168082606E-2</v>
      </c>
      <c r="P114" s="30">
        <f t="shared" si="13"/>
        <v>30972.921399999999</v>
      </c>
      <c r="Q114" s="29">
        <f t="shared" si="14"/>
        <v>3.1666964873067489E-5</v>
      </c>
      <c r="R114" s="4"/>
      <c r="S114" s="32">
        <v>0.1</v>
      </c>
      <c r="T114" s="29">
        <f t="shared" si="16"/>
        <v>3.1666964873067489E-6</v>
      </c>
      <c r="X114" s="17">
        <v>-1556</v>
      </c>
      <c r="Y114" s="16">
        <v>-8.9999999999999993E-3</v>
      </c>
      <c r="Z114" t="s">
        <v>256</v>
      </c>
      <c r="AB114" t="s">
        <v>257</v>
      </c>
    </row>
    <row r="115" spans="1:29" s="29" customFormat="1">
      <c r="A115" s="31" t="s">
        <v>95</v>
      </c>
      <c r="B115" s="120"/>
      <c r="C115" s="22">
        <v>45994.438000000002</v>
      </c>
      <c r="D115" s="22"/>
      <c r="E115" s="29">
        <f t="shared" si="10"/>
        <v>9544.4687388112197</v>
      </c>
      <c r="F115" s="15">
        <f t="shared" si="11"/>
        <v>9544.5</v>
      </c>
      <c r="G115" s="29">
        <f t="shared" si="15"/>
        <v>-1.446754999778932E-2</v>
      </c>
      <c r="J115" s="29">
        <f t="shared" si="19"/>
        <v>-1.446754999778932E-2</v>
      </c>
      <c r="K115"/>
      <c r="O115" s="29">
        <f t="shared" si="12"/>
        <v>-1.7291896708720358E-2</v>
      </c>
      <c r="P115" s="30">
        <f t="shared" si="13"/>
        <v>30975.938000000002</v>
      </c>
      <c r="Q115" s="29">
        <f t="shared" si="14"/>
        <v>7.9769343435469728E-6</v>
      </c>
      <c r="S115" s="32">
        <v>1</v>
      </c>
      <c r="T115" s="29">
        <f t="shared" si="16"/>
        <v>7.9769343435469728E-6</v>
      </c>
      <c r="V115" s="29">
        <f t="shared" ref="V115:V146" si="20">G115+R115</f>
        <v>-1.446754999778932E-2</v>
      </c>
    </row>
    <row r="116" spans="1:29" s="29" customFormat="1">
      <c r="A116" s="31" t="s">
        <v>92</v>
      </c>
      <c r="B116" s="120"/>
      <c r="C116" s="22">
        <v>46289.464899999999</v>
      </c>
      <c r="D116" s="22"/>
      <c r="E116" s="29">
        <f t="shared" si="10"/>
        <v>10181.956884233417</v>
      </c>
      <c r="F116" s="15">
        <f t="shared" si="11"/>
        <v>10182</v>
      </c>
      <c r="G116" s="29">
        <f t="shared" si="15"/>
        <v>-1.9953800001530908E-2</v>
      </c>
      <c r="J116" s="29">
        <f t="shared" si="19"/>
        <v>-1.9953800001530908E-2</v>
      </c>
      <c r="K116"/>
      <c r="O116" s="29">
        <f t="shared" si="12"/>
        <v>-1.9770232412031415E-2</v>
      </c>
      <c r="P116" s="30">
        <f t="shared" si="13"/>
        <v>31270.964899999999</v>
      </c>
      <c r="Q116" s="29">
        <f t="shared" si="14"/>
        <v>3.3697059914654528E-8</v>
      </c>
      <c r="S116" s="32">
        <v>1</v>
      </c>
      <c r="T116" s="29">
        <f t="shared" si="16"/>
        <v>3.3697059914654528E-8</v>
      </c>
      <c r="V116" s="29">
        <f t="shared" si="20"/>
        <v>-1.9953800001530908E-2</v>
      </c>
    </row>
    <row r="117" spans="1:29" s="29" customFormat="1">
      <c r="A117" s="31" t="s">
        <v>92</v>
      </c>
      <c r="B117" s="120"/>
      <c r="C117" s="22">
        <v>46712.458180000001</v>
      </c>
      <c r="D117" s="22"/>
      <c r="E117" s="29">
        <f t="shared" si="10"/>
        <v>11095.952189723381</v>
      </c>
      <c r="F117" s="15">
        <f t="shared" ref="F117:F148" si="21">ROUND(2*E117,0)/2</f>
        <v>11096</v>
      </c>
      <c r="G117" s="29">
        <f t="shared" si="15"/>
        <v>-2.2126399999251589E-2</v>
      </c>
      <c r="J117" s="29">
        <f t="shared" si="19"/>
        <v>-2.2126399999251589E-2</v>
      </c>
      <c r="K117"/>
      <c r="O117" s="29">
        <f t="shared" si="12"/>
        <v>-2.3401999247837688E-2</v>
      </c>
      <c r="P117" s="30">
        <f t="shared" si="13"/>
        <v>31693.958180000001</v>
      </c>
      <c r="Q117" s="29">
        <f t="shared" si="14"/>
        <v>1.6271534429934188E-6</v>
      </c>
      <c r="S117" s="32">
        <v>1</v>
      </c>
      <c r="T117" s="29">
        <f t="shared" si="16"/>
        <v>1.6271534429934188E-6</v>
      </c>
      <c r="V117" s="29">
        <f t="shared" si="20"/>
        <v>-2.2126399999251589E-2</v>
      </c>
    </row>
    <row r="118" spans="1:29">
      <c r="A118" s="31" t="s">
        <v>293</v>
      </c>
      <c r="B118" s="120" t="s">
        <v>89</v>
      </c>
      <c r="C118" s="22">
        <v>46712.458200000001</v>
      </c>
      <c r="D118" s="31" t="s">
        <v>59</v>
      </c>
      <c r="E118" s="29">
        <f t="shared" si="10"/>
        <v>11095.952232938975</v>
      </c>
      <c r="F118" s="15">
        <f t="shared" si="21"/>
        <v>11096</v>
      </c>
      <c r="G118" s="29">
        <f t="shared" si="15"/>
        <v>-2.2106399999756832E-2</v>
      </c>
      <c r="H118" s="29"/>
      <c r="I118" s="29"/>
      <c r="J118" s="29">
        <f t="shared" si="19"/>
        <v>-2.2106399999756832E-2</v>
      </c>
      <c r="L118" s="29"/>
      <c r="M118" s="29"/>
      <c r="N118" s="29"/>
      <c r="O118" s="29">
        <f t="shared" si="12"/>
        <v>-2.3401999247837688E-2</v>
      </c>
      <c r="P118" s="30">
        <f t="shared" si="13"/>
        <v>31693.958200000001</v>
      </c>
      <c r="Q118" s="29">
        <f t="shared" si="14"/>
        <v>1.6785774116276792E-6</v>
      </c>
      <c r="R118" s="4"/>
      <c r="S118" s="32">
        <v>1</v>
      </c>
      <c r="T118" s="29">
        <f t="shared" si="16"/>
        <v>1.6785774116276792E-6</v>
      </c>
      <c r="U118" s="29"/>
      <c r="V118" s="29">
        <f t="shared" si="20"/>
        <v>-2.2106399999756832E-2</v>
      </c>
      <c r="X118" s="17">
        <v>2</v>
      </c>
      <c r="Y118" s="16">
        <v>-4.0000000000000002E-4</v>
      </c>
      <c r="Z118" t="s">
        <v>259</v>
      </c>
      <c r="AC118" t="s">
        <v>260</v>
      </c>
    </row>
    <row r="119" spans="1:29" s="29" customFormat="1">
      <c r="A119" s="31" t="s">
        <v>92</v>
      </c>
      <c r="B119" s="120"/>
      <c r="C119" s="22">
        <v>46712.459360000001</v>
      </c>
      <c r="D119" s="22"/>
      <c r="E119" s="29">
        <f t="shared" si="10"/>
        <v>11095.954739443461</v>
      </c>
      <c r="F119" s="15">
        <f t="shared" si="21"/>
        <v>11096</v>
      </c>
      <c r="G119" s="29">
        <f t="shared" si="15"/>
        <v>-2.0946399999957066E-2</v>
      </c>
      <c r="J119" s="29">
        <f t="shared" si="19"/>
        <v>-2.0946399999957066E-2</v>
      </c>
      <c r="K119"/>
      <c r="O119" s="29">
        <f t="shared" si="12"/>
        <v>-2.3401999247837688E-2</v>
      </c>
      <c r="P119" s="30">
        <f t="shared" si="13"/>
        <v>31693.959360000001</v>
      </c>
      <c r="Q119" s="29">
        <f t="shared" si="14"/>
        <v>6.0299676661918742E-6</v>
      </c>
      <c r="S119" s="32">
        <v>1</v>
      </c>
      <c r="T119" s="29">
        <f t="shared" si="16"/>
        <v>6.0299676661918742E-6</v>
      </c>
      <c r="V119" s="29">
        <f t="shared" si="20"/>
        <v>-2.0946399999957066E-2</v>
      </c>
    </row>
    <row r="120" spans="1:29" s="29" customFormat="1">
      <c r="A120" s="31" t="s">
        <v>93</v>
      </c>
      <c r="B120" s="120"/>
      <c r="C120" s="22">
        <v>46712.4594</v>
      </c>
      <c r="D120" s="22"/>
      <c r="E120" s="29">
        <f t="shared" si="10"/>
        <v>11095.954825874649</v>
      </c>
      <c r="F120" s="15">
        <f t="shared" si="21"/>
        <v>11096</v>
      </c>
      <c r="G120" s="29">
        <f t="shared" si="15"/>
        <v>-2.0906400000967551E-2</v>
      </c>
      <c r="J120" s="29">
        <f t="shared" si="19"/>
        <v>-2.0906400000967551E-2</v>
      </c>
      <c r="O120" s="29">
        <f t="shared" si="12"/>
        <v>-2.3401999247837688E-2</v>
      </c>
      <c r="P120" s="30">
        <f t="shared" si="13"/>
        <v>31693.9594</v>
      </c>
      <c r="Q120" s="29">
        <f t="shared" si="14"/>
        <v>6.2280156009787925E-6</v>
      </c>
      <c r="S120" s="32">
        <v>1</v>
      </c>
      <c r="T120" s="29">
        <f t="shared" si="16"/>
        <v>6.2280156009787925E-6</v>
      </c>
      <c r="V120" s="29">
        <f t="shared" si="20"/>
        <v>-2.0906400000967551E-2</v>
      </c>
    </row>
    <row r="121" spans="1:29" s="29" customFormat="1">
      <c r="A121" s="31" t="s">
        <v>92</v>
      </c>
      <c r="B121" s="120"/>
      <c r="C121" s="22">
        <v>46714.309800000003</v>
      </c>
      <c r="D121" s="22"/>
      <c r="E121" s="29">
        <f t="shared" si="10"/>
        <v>11099.953132687659</v>
      </c>
      <c r="F121" s="15">
        <f t="shared" si="21"/>
        <v>11100</v>
      </c>
      <c r="G121" s="29">
        <f t="shared" si="15"/>
        <v>-2.1689999994123355E-2</v>
      </c>
      <c r="J121" s="29">
        <f t="shared" si="19"/>
        <v>-2.1689999994123355E-2</v>
      </c>
      <c r="O121" s="29">
        <f t="shared" si="12"/>
        <v>-2.341809650074464E-2</v>
      </c>
      <c r="P121" s="30">
        <f t="shared" si="13"/>
        <v>31695.809800000003</v>
      </c>
      <c r="Q121" s="29">
        <f t="shared" si="14"/>
        <v>2.9863175361966889E-6</v>
      </c>
      <c r="S121" s="32">
        <v>1</v>
      </c>
      <c r="T121" s="29">
        <f t="shared" si="16"/>
        <v>2.9863175361966889E-6</v>
      </c>
      <c r="V121" s="29">
        <f t="shared" si="20"/>
        <v>-2.1689999994123355E-2</v>
      </c>
    </row>
    <row r="122" spans="1:29" s="29" customFormat="1">
      <c r="A122" s="31" t="s">
        <v>92</v>
      </c>
      <c r="B122" s="120"/>
      <c r="C122" s="22">
        <v>46714.31035</v>
      </c>
      <c r="D122" s="22"/>
      <c r="E122" s="29">
        <f t="shared" si="10"/>
        <v>11099.954321116504</v>
      </c>
      <c r="F122" s="15">
        <f t="shared" si="21"/>
        <v>11100</v>
      </c>
      <c r="G122" s="29">
        <f t="shared" si="15"/>
        <v>-2.1139999997103587E-2</v>
      </c>
      <c r="M122" s="29">
        <f t="shared" ref="M122:M153" si="22">G122</f>
        <v>-2.1139999997103587E-2</v>
      </c>
      <c r="O122" s="29">
        <f t="shared" si="12"/>
        <v>-2.341809650074464E-2</v>
      </c>
      <c r="P122" s="30">
        <f t="shared" si="13"/>
        <v>31695.81035</v>
      </c>
      <c r="Q122" s="29">
        <f t="shared" si="14"/>
        <v>5.1897236799015891E-6</v>
      </c>
      <c r="S122" s="32">
        <v>1</v>
      </c>
      <c r="T122" s="29">
        <f t="shared" si="16"/>
        <v>5.1897236799015891E-6</v>
      </c>
      <c r="V122" s="29">
        <f t="shared" si="20"/>
        <v>-2.1139999997103587E-2</v>
      </c>
    </row>
    <row r="123" spans="1:29">
      <c r="A123" s="31" t="s">
        <v>294</v>
      </c>
      <c r="B123" s="120" t="s">
        <v>89</v>
      </c>
      <c r="C123" s="22">
        <v>46714.310400000002</v>
      </c>
      <c r="D123" s="31" t="s">
        <v>74</v>
      </c>
      <c r="E123" s="29">
        <f t="shared" si="10"/>
        <v>11099.954429155496</v>
      </c>
      <c r="F123" s="15">
        <f t="shared" si="21"/>
        <v>11100</v>
      </c>
      <c r="G123" s="29">
        <f t="shared" si="15"/>
        <v>-2.1089999994728714E-2</v>
      </c>
      <c r="H123" s="29"/>
      <c r="I123" s="29"/>
      <c r="J123" s="29"/>
      <c r="K123" s="29"/>
      <c r="L123" s="29"/>
      <c r="M123" s="29">
        <f t="shared" si="22"/>
        <v>-2.1089999994728714E-2</v>
      </c>
      <c r="N123" s="29"/>
      <c r="O123" s="29">
        <f t="shared" si="12"/>
        <v>-2.341809650074464E-2</v>
      </c>
      <c r="P123" s="30">
        <f t="shared" si="13"/>
        <v>31695.810400000002</v>
      </c>
      <c r="Q123" s="29">
        <f t="shared" si="14"/>
        <v>5.4200333413235593E-6</v>
      </c>
      <c r="R123" s="4"/>
      <c r="S123" s="32">
        <v>1</v>
      </c>
      <c r="T123" s="29">
        <f t="shared" si="16"/>
        <v>5.4200333413235593E-6</v>
      </c>
      <c r="U123" s="29"/>
      <c r="V123" s="29">
        <f t="shared" si="20"/>
        <v>-2.1089999994728714E-2</v>
      </c>
      <c r="X123" s="17">
        <v>6</v>
      </c>
      <c r="Y123" s="16">
        <v>6.9999999999999999E-4</v>
      </c>
      <c r="Z123" t="s">
        <v>261</v>
      </c>
      <c r="AB123" t="s">
        <v>260</v>
      </c>
    </row>
    <row r="124" spans="1:29" s="29" customFormat="1">
      <c r="A124" s="31" t="s">
        <v>92</v>
      </c>
      <c r="B124" s="120" t="s">
        <v>90</v>
      </c>
      <c r="C124" s="22">
        <v>46760.357080000002</v>
      </c>
      <c r="D124" s="22"/>
      <c r="E124" s="29">
        <f t="shared" si="10"/>
        <v>11199.451161948502</v>
      </c>
      <c r="F124" s="15">
        <f t="shared" si="21"/>
        <v>11199.5</v>
      </c>
      <c r="G124" s="29">
        <f t="shared" si="15"/>
        <v>-2.2602049997658469E-2</v>
      </c>
      <c r="M124" s="29">
        <f t="shared" si="22"/>
        <v>-2.2602049997658469E-2</v>
      </c>
      <c r="O124" s="29">
        <f t="shared" si="12"/>
        <v>-2.3819085845856333E-2</v>
      </c>
      <c r="P124" s="30">
        <f t="shared" si="13"/>
        <v>31741.857080000002</v>
      </c>
      <c r="Q124" s="29">
        <f t="shared" si="14"/>
        <v>1.4811762557986952E-6</v>
      </c>
      <c r="S124" s="32">
        <v>1</v>
      </c>
      <c r="T124" s="29">
        <f t="shared" si="16"/>
        <v>1.4811762557986952E-6</v>
      </c>
      <c r="V124" s="29">
        <f t="shared" si="20"/>
        <v>-2.2602049997658469E-2</v>
      </c>
    </row>
    <row r="125" spans="1:29">
      <c r="A125" s="31" t="s">
        <v>295</v>
      </c>
      <c r="B125" s="120" t="s">
        <v>90</v>
      </c>
      <c r="C125" s="22">
        <v>46760.357100000001</v>
      </c>
      <c r="D125" s="31" t="s">
        <v>74</v>
      </c>
      <c r="E125" s="29">
        <f t="shared" si="10"/>
        <v>11199.451205164096</v>
      </c>
      <c r="F125" s="15">
        <f t="shared" si="21"/>
        <v>11199.5</v>
      </c>
      <c r="G125" s="29">
        <f t="shared" ref="G125:G156" si="23">C125-(C$7+F125*C$8)</f>
        <v>-2.2582049998163711E-2</v>
      </c>
      <c r="H125" s="29"/>
      <c r="I125" s="29"/>
      <c r="J125" s="29"/>
      <c r="K125" s="29"/>
      <c r="L125" s="29"/>
      <c r="M125" s="29">
        <f t="shared" si="22"/>
        <v>-2.2582049998163711E-2</v>
      </c>
      <c r="N125" s="29"/>
      <c r="O125" s="29">
        <f t="shared" si="12"/>
        <v>-2.3819085845856333E-2</v>
      </c>
      <c r="P125" s="30">
        <f t="shared" si="13"/>
        <v>31741.857100000001</v>
      </c>
      <c r="Q125" s="29">
        <f t="shared" si="14"/>
        <v>1.5302576884766037E-6</v>
      </c>
      <c r="R125" s="4"/>
      <c r="S125" s="32">
        <v>1</v>
      </c>
      <c r="T125" s="29">
        <f t="shared" ref="T125:T156" si="24">+S125*Q125</f>
        <v>1.5302576884766037E-6</v>
      </c>
      <c r="U125" s="29"/>
      <c r="V125" s="29">
        <f t="shared" si="20"/>
        <v>-2.2582049998163711E-2</v>
      </c>
      <c r="X125" s="17">
        <v>105</v>
      </c>
      <c r="Y125" s="16">
        <v>-2.9999999999999997E-4</v>
      </c>
      <c r="Z125" t="s">
        <v>262</v>
      </c>
      <c r="AC125" t="s">
        <v>260</v>
      </c>
    </row>
    <row r="126" spans="1:29">
      <c r="A126" s="31" t="s">
        <v>295</v>
      </c>
      <c r="B126" s="120" t="s">
        <v>90</v>
      </c>
      <c r="C126" s="22">
        <v>46760.357400000001</v>
      </c>
      <c r="D126" s="31" t="s">
        <v>59</v>
      </c>
      <c r="E126" s="29">
        <f t="shared" si="10"/>
        <v>11199.451853398015</v>
      </c>
      <c r="F126" s="15">
        <f t="shared" si="21"/>
        <v>11199.5</v>
      </c>
      <c r="G126" s="29">
        <f t="shared" si="23"/>
        <v>-2.2282049998466391E-2</v>
      </c>
      <c r="H126" s="29"/>
      <c r="I126" s="29"/>
      <c r="J126" s="29"/>
      <c r="K126" s="29"/>
      <c r="L126" s="29"/>
      <c r="M126" s="29">
        <f t="shared" si="22"/>
        <v>-2.2282049998466391E-2</v>
      </c>
      <c r="N126" s="29"/>
      <c r="O126" s="29">
        <f t="shared" si="12"/>
        <v>-2.3819085845856333E-2</v>
      </c>
      <c r="P126" s="30">
        <f t="shared" si="13"/>
        <v>31741.857400000001</v>
      </c>
      <c r="Q126" s="29">
        <f t="shared" si="14"/>
        <v>2.362479196161717E-6</v>
      </c>
      <c r="R126" s="4"/>
      <c r="S126" s="32">
        <v>1</v>
      </c>
      <c r="T126" s="29">
        <f t="shared" si="24"/>
        <v>2.362479196161717E-6</v>
      </c>
      <c r="U126" s="29"/>
      <c r="V126" s="29">
        <f t="shared" si="20"/>
        <v>-2.2282049998466391E-2</v>
      </c>
      <c r="X126" s="17">
        <v>105</v>
      </c>
      <c r="Y126" s="16">
        <v>0</v>
      </c>
      <c r="Z126" t="s">
        <v>262</v>
      </c>
      <c r="AC126" t="s">
        <v>260</v>
      </c>
    </row>
    <row r="127" spans="1:29" s="29" customFormat="1">
      <c r="A127" s="31" t="s">
        <v>92</v>
      </c>
      <c r="B127" s="120" t="s">
        <v>90</v>
      </c>
      <c r="C127" s="22">
        <v>46760.357430000004</v>
      </c>
      <c r="D127" s="22"/>
      <c r="E127" s="29">
        <f t="shared" si="10"/>
        <v>11199.451918221414</v>
      </c>
      <c r="F127" s="15">
        <f t="shared" si="21"/>
        <v>11199.5</v>
      </c>
      <c r="G127" s="29">
        <f t="shared" si="23"/>
        <v>-2.2252049995586276E-2</v>
      </c>
      <c r="M127" s="29">
        <f t="shared" si="22"/>
        <v>-2.2252049995586276E-2</v>
      </c>
      <c r="O127" s="29">
        <f t="shared" si="12"/>
        <v>-2.3819085845856333E-2</v>
      </c>
      <c r="P127" s="30">
        <f t="shared" si="13"/>
        <v>31741.857430000004</v>
      </c>
      <c r="Q127" s="29">
        <f t="shared" si="14"/>
        <v>2.4556013560316008E-6</v>
      </c>
      <c r="S127" s="32">
        <v>1</v>
      </c>
      <c r="T127" s="29">
        <f t="shared" si="24"/>
        <v>2.4556013560316008E-6</v>
      </c>
      <c r="V127" s="29">
        <f t="shared" si="20"/>
        <v>-2.2252049995586276E-2</v>
      </c>
    </row>
    <row r="128" spans="1:29" s="29" customFormat="1">
      <c r="A128" s="31" t="s">
        <v>92</v>
      </c>
      <c r="B128" s="120" t="s">
        <v>90</v>
      </c>
      <c r="C128" s="22">
        <v>46762.209950000004</v>
      </c>
      <c r="D128" s="22"/>
      <c r="E128" s="29">
        <f t="shared" si="10"/>
        <v>11203.454805887446</v>
      </c>
      <c r="F128" s="15">
        <f t="shared" si="21"/>
        <v>11203.5</v>
      </c>
      <c r="G128" s="29">
        <f t="shared" si="23"/>
        <v>-2.0915649991366081E-2</v>
      </c>
      <c r="M128" s="29">
        <f t="shared" si="22"/>
        <v>-2.0915649991366081E-2</v>
      </c>
      <c r="O128" s="29">
        <f t="shared" si="12"/>
        <v>-2.3835228942305088E-2</v>
      </c>
      <c r="P128" s="30">
        <f t="shared" si="13"/>
        <v>31743.709950000004</v>
      </c>
      <c r="Q128" s="29">
        <f t="shared" si="14"/>
        <v>8.5239412507661135E-6</v>
      </c>
      <c r="S128" s="32">
        <v>1</v>
      </c>
      <c r="T128" s="29">
        <f t="shared" si="24"/>
        <v>8.5239412507661135E-6</v>
      </c>
      <c r="V128" s="29">
        <f t="shared" si="20"/>
        <v>-2.0915649991366081E-2</v>
      </c>
    </row>
    <row r="129" spans="1:34">
      <c r="A129" s="31" t="s">
        <v>294</v>
      </c>
      <c r="B129" s="120" t="s">
        <v>90</v>
      </c>
      <c r="C129" s="22">
        <v>46762.21</v>
      </c>
      <c r="D129" s="31" t="s">
        <v>59</v>
      </c>
      <c r="E129" s="29">
        <f t="shared" si="10"/>
        <v>11203.454913926422</v>
      </c>
      <c r="F129" s="15">
        <f t="shared" si="21"/>
        <v>11203.5</v>
      </c>
      <c r="G129" s="29">
        <f t="shared" si="23"/>
        <v>-2.0865649996267166E-2</v>
      </c>
      <c r="H129" s="29"/>
      <c r="I129" s="29"/>
      <c r="J129" s="29"/>
      <c r="K129" s="29"/>
      <c r="L129" s="29"/>
      <c r="M129" s="29">
        <f t="shared" si="22"/>
        <v>-2.0865649996267166E-2</v>
      </c>
      <c r="N129" s="29"/>
      <c r="O129" s="29">
        <f t="shared" si="12"/>
        <v>-2.3835228942305088E-2</v>
      </c>
      <c r="P129" s="30">
        <f t="shared" si="13"/>
        <v>31743.71</v>
      </c>
      <c r="Q129" s="29">
        <f t="shared" si="14"/>
        <v>8.8183991167516967E-6</v>
      </c>
      <c r="R129" s="4"/>
      <c r="S129" s="32">
        <v>1</v>
      </c>
      <c r="T129" s="29">
        <f t="shared" si="24"/>
        <v>8.8183991167516967E-6</v>
      </c>
      <c r="U129" s="29"/>
      <c r="V129" s="29">
        <f t="shared" si="20"/>
        <v>-2.0865649996267166E-2</v>
      </c>
      <c r="X129" s="17">
        <v>109</v>
      </c>
      <c r="Y129" s="16">
        <v>1.4E-3</v>
      </c>
      <c r="Z129" t="s">
        <v>261</v>
      </c>
      <c r="AB129" t="s">
        <v>260</v>
      </c>
    </row>
    <row r="130" spans="1:34">
      <c r="A130" s="31" t="s">
        <v>294</v>
      </c>
      <c r="B130" s="120" t="s">
        <v>90</v>
      </c>
      <c r="C130" s="22">
        <v>46762.2111</v>
      </c>
      <c r="D130" s="31" t="s">
        <v>74</v>
      </c>
      <c r="E130" s="29">
        <f t="shared" si="10"/>
        <v>11203.457290784127</v>
      </c>
      <c r="F130" s="15">
        <f t="shared" si="21"/>
        <v>11203.5</v>
      </c>
      <c r="G130" s="29">
        <f t="shared" si="23"/>
        <v>-1.9765649994951673E-2</v>
      </c>
      <c r="H130" s="29"/>
      <c r="I130" s="29"/>
      <c r="J130" s="29"/>
      <c r="K130" s="29"/>
      <c r="L130" s="29"/>
      <c r="M130" s="29">
        <f t="shared" si="22"/>
        <v>-1.9765649994951673E-2</v>
      </c>
      <c r="N130" s="29"/>
      <c r="O130" s="29">
        <f t="shared" si="12"/>
        <v>-2.3835228942305088E-2</v>
      </c>
      <c r="P130" s="30">
        <f t="shared" si="13"/>
        <v>31743.7111</v>
      </c>
      <c r="Q130" s="29">
        <f t="shared" si="14"/>
        <v>1.6561472808742132E-5</v>
      </c>
      <c r="R130" s="4"/>
      <c r="S130" s="32">
        <v>1</v>
      </c>
      <c r="T130" s="29">
        <f t="shared" si="24"/>
        <v>1.6561472808742132E-5</v>
      </c>
      <c r="U130" s="29"/>
      <c r="V130" s="29">
        <f t="shared" si="20"/>
        <v>-1.9765649994951673E-2</v>
      </c>
      <c r="X130" s="17">
        <v>109</v>
      </c>
      <c r="Y130" s="16">
        <v>2.5000000000000001E-3</v>
      </c>
      <c r="Z130" t="s">
        <v>261</v>
      </c>
      <c r="AB130" t="s">
        <v>260</v>
      </c>
    </row>
    <row r="131" spans="1:34" s="29" customFormat="1">
      <c r="A131" s="31" t="s">
        <v>92</v>
      </c>
      <c r="B131" s="120" t="s">
        <v>90</v>
      </c>
      <c r="C131" s="22">
        <v>46762.211129999996</v>
      </c>
      <c r="D131" s="22"/>
      <c r="E131" s="29">
        <f t="shared" si="10"/>
        <v>11203.45735560751</v>
      </c>
      <c r="F131" s="15">
        <f t="shared" si="21"/>
        <v>11203.5</v>
      </c>
      <c r="G131" s="29">
        <f t="shared" si="23"/>
        <v>-1.9735649999347515E-2</v>
      </c>
      <c r="M131" s="29">
        <f t="shared" si="22"/>
        <v>-1.9735649999347515E-2</v>
      </c>
      <c r="O131" s="29">
        <f t="shared" si="12"/>
        <v>-2.3835228942305088E-2</v>
      </c>
      <c r="P131" s="30">
        <f t="shared" si="13"/>
        <v>31743.711129999996</v>
      </c>
      <c r="Q131" s="29">
        <f t="shared" si="14"/>
        <v>1.6806547509541131E-5</v>
      </c>
      <c r="S131" s="32">
        <v>1</v>
      </c>
      <c r="T131" s="29">
        <f t="shared" si="24"/>
        <v>1.6806547509541131E-5</v>
      </c>
      <c r="V131" s="29">
        <f t="shared" si="20"/>
        <v>-1.9735649999347515E-2</v>
      </c>
    </row>
    <row r="132" spans="1:34" s="29" customFormat="1">
      <c r="A132" s="31" t="s">
        <v>92</v>
      </c>
      <c r="B132" s="120"/>
      <c r="C132" s="22">
        <v>46762.439050000001</v>
      </c>
      <c r="D132" s="22"/>
      <c r="E132" s="29">
        <f t="shared" si="10"/>
        <v>11203.949840523657</v>
      </c>
      <c r="F132" s="15">
        <f t="shared" si="21"/>
        <v>11204</v>
      </c>
      <c r="G132" s="29">
        <f t="shared" si="23"/>
        <v>-2.3213599997689016E-2</v>
      </c>
      <c r="M132" s="29">
        <f t="shared" si="22"/>
        <v>-2.3213599997689016E-2</v>
      </c>
      <c r="O132" s="29">
        <f t="shared" si="12"/>
        <v>-2.383724695393603E-2</v>
      </c>
      <c r="P132" s="30">
        <f t="shared" si="13"/>
        <v>31743.939050000001</v>
      </c>
      <c r="Q132" s="29">
        <f t="shared" si="14"/>
        <v>3.8893552603616514E-7</v>
      </c>
      <c r="S132" s="32">
        <v>1</v>
      </c>
      <c r="T132" s="29">
        <f t="shared" si="24"/>
        <v>3.8893552603616514E-7</v>
      </c>
      <c r="V132" s="29">
        <f t="shared" si="20"/>
        <v>-2.3213599997689016E-2</v>
      </c>
    </row>
    <row r="133" spans="1:34">
      <c r="A133" s="31" t="s">
        <v>294</v>
      </c>
      <c r="B133" s="120" t="s">
        <v>89</v>
      </c>
      <c r="C133" s="22">
        <v>46762.439100000003</v>
      </c>
      <c r="D133" s="31" t="s">
        <v>59</v>
      </c>
      <c r="E133" s="29">
        <f t="shared" si="10"/>
        <v>11203.949948562649</v>
      </c>
      <c r="F133" s="15">
        <f t="shared" si="21"/>
        <v>11204</v>
      </c>
      <c r="G133" s="29">
        <f t="shared" si="23"/>
        <v>-2.3163599995314144E-2</v>
      </c>
      <c r="H133" s="29"/>
      <c r="I133" s="29"/>
      <c r="J133" s="29"/>
      <c r="K133" s="29"/>
      <c r="L133" s="29"/>
      <c r="M133" s="29">
        <f t="shared" si="22"/>
        <v>-2.3163599995314144E-2</v>
      </c>
      <c r="N133" s="29"/>
      <c r="O133" s="29">
        <f t="shared" si="12"/>
        <v>-2.383724695393603E-2</v>
      </c>
      <c r="P133" s="30">
        <f t="shared" si="13"/>
        <v>31743.939100000003</v>
      </c>
      <c r="Q133" s="29">
        <f t="shared" si="14"/>
        <v>4.5380022486051794E-7</v>
      </c>
      <c r="R133" s="4"/>
      <c r="S133" s="32">
        <v>1</v>
      </c>
      <c r="T133" s="29">
        <f t="shared" si="24"/>
        <v>4.5380022486051794E-7</v>
      </c>
      <c r="U133" s="29"/>
      <c r="V133" s="29">
        <f t="shared" si="20"/>
        <v>-2.3163599995314144E-2</v>
      </c>
      <c r="X133" s="17">
        <v>110</v>
      </c>
      <c r="Y133" s="16">
        <v>-8.9999999999999998E-4</v>
      </c>
      <c r="Z133" t="s">
        <v>261</v>
      </c>
      <c r="AB133" t="s">
        <v>260</v>
      </c>
    </row>
    <row r="134" spans="1:34" s="29" customFormat="1">
      <c r="A134" s="31" t="s">
        <v>92</v>
      </c>
      <c r="B134" s="120"/>
      <c r="C134" s="22">
        <v>46762.439259999999</v>
      </c>
      <c r="D134" s="22"/>
      <c r="E134" s="29">
        <f t="shared" si="10"/>
        <v>11203.950294287397</v>
      </c>
      <c r="F134" s="15">
        <f t="shared" si="21"/>
        <v>11204</v>
      </c>
      <c r="G134" s="29">
        <f t="shared" si="23"/>
        <v>-2.3003599999356084E-2</v>
      </c>
      <c r="M134" s="29">
        <f t="shared" si="22"/>
        <v>-2.3003599999356084E-2</v>
      </c>
      <c r="O134" s="29">
        <f t="shared" si="12"/>
        <v>-2.383724695393603E-2</v>
      </c>
      <c r="P134" s="30">
        <f t="shared" si="13"/>
        <v>31743.939259999999</v>
      </c>
      <c r="Q134" s="29">
        <f t="shared" si="14"/>
        <v>6.949672448804198E-7</v>
      </c>
      <c r="S134" s="32">
        <v>1</v>
      </c>
      <c r="T134" s="29">
        <f t="shared" si="24"/>
        <v>6.949672448804198E-7</v>
      </c>
      <c r="V134" s="29">
        <f t="shared" si="20"/>
        <v>-2.3003599999356084E-2</v>
      </c>
    </row>
    <row r="135" spans="1:34">
      <c r="A135" s="31" t="s">
        <v>296</v>
      </c>
      <c r="B135" s="120" t="s">
        <v>89</v>
      </c>
      <c r="C135" s="22">
        <v>46762.439299999998</v>
      </c>
      <c r="D135" s="31" t="s">
        <v>74</v>
      </c>
      <c r="E135" s="29">
        <f t="shared" si="10"/>
        <v>11203.950380718585</v>
      </c>
      <c r="F135" s="15">
        <f t="shared" si="21"/>
        <v>11204</v>
      </c>
      <c r="G135" s="29">
        <f t="shared" si="23"/>
        <v>-2.2963600000366569E-2</v>
      </c>
      <c r="H135" s="29"/>
      <c r="I135" s="29"/>
      <c r="J135" s="29"/>
      <c r="K135" s="29"/>
      <c r="L135" s="29"/>
      <c r="M135" s="29">
        <f t="shared" si="22"/>
        <v>-2.2963600000366569E-2</v>
      </c>
      <c r="N135" s="29"/>
      <c r="O135" s="29">
        <f t="shared" si="12"/>
        <v>-2.383724695393603E-2</v>
      </c>
      <c r="P135" s="30">
        <f t="shared" si="13"/>
        <v>31743.939299999998</v>
      </c>
      <c r="Q135" s="29">
        <f t="shared" si="14"/>
        <v>7.6325899948120121E-7</v>
      </c>
      <c r="R135" s="4"/>
      <c r="S135" s="32">
        <v>1</v>
      </c>
      <c r="T135" s="29">
        <f t="shared" si="24"/>
        <v>7.6325899948120121E-7</v>
      </c>
      <c r="U135" s="29"/>
      <c r="V135" s="29">
        <f t="shared" si="20"/>
        <v>-2.2963600000366569E-2</v>
      </c>
      <c r="X135" s="17">
        <v>110</v>
      </c>
      <c r="Y135" s="16">
        <v>-6.9999999999999999E-4</v>
      </c>
      <c r="Z135" t="s">
        <v>261</v>
      </c>
      <c r="AB135" t="s">
        <v>258</v>
      </c>
    </row>
    <row r="136" spans="1:34" s="29" customFormat="1">
      <c r="A136" s="31" t="s">
        <v>92</v>
      </c>
      <c r="B136" s="120"/>
      <c r="C136" s="22">
        <v>46764.290800000002</v>
      </c>
      <c r="D136" s="22"/>
      <c r="E136" s="29">
        <f t="shared" si="10"/>
        <v>11207.951064389299</v>
      </c>
      <c r="F136" s="15">
        <f t="shared" si="21"/>
        <v>11208</v>
      </c>
      <c r="G136" s="29">
        <f t="shared" si="23"/>
        <v>-2.2647199992206879E-2</v>
      </c>
      <c r="M136" s="29">
        <f t="shared" si="22"/>
        <v>-2.2647199992206879E-2</v>
      </c>
      <c r="O136" s="29">
        <f t="shared" si="12"/>
        <v>-2.3853392043582257E-2</v>
      </c>
      <c r="P136" s="30">
        <f t="shared" si="13"/>
        <v>31745.790800000002</v>
      </c>
      <c r="Q136" s="29">
        <f t="shared" si="14"/>
        <v>1.4548992648011423E-6</v>
      </c>
      <c r="S136" s="32">
        <v>1</v>
      </c>
      <c r="T136" s="29">
        <f t="shared" si="24"/>
        <v>1.4548992648011423E-6</v>
      </c>
      <c r="V136" s="29">
        <f t="shared" si="20"/>
        <v>-2.2647199992206879E-2</v>
      </c>
    </row>
    <row r="137" spans="1:34" s="29" customFormat="1">
      <c r="A137" s="31" t="s">
        <v>72</v>
      </c>
      <c r="B137" s="120"/>
      <c r="C137" s="22">
        <v>47024.3802</v>
      </c>
      <c r="D137" s="22"/>
      <c r="E137" s="29">
        <f t="shared" si="10"/>
        <v>11769.946967983082</v>
      </c>
      <c r="F137" s="15">
        <f t="shared" si="21"/>
        <v>11770</v>
      </c>
      <c r="G137" s="29">
        <f t="shared" si="23"/>
        <v>-2.4542999999539461E-2</v>
      </c>
      <c r="M137" s="29">
        <f t="shared" si="22"/>
        <v>-2.4542999999539461E-2</v>
      </c>
      <c r="O137" s="29">
        <f t="shared" si="12"/>
        <v>-2.6139388810255942E-2</v>
      </c>
      <c r="P137" s="30">
        <f t="shared" si="13"/>
        <v>32005.8802</v>
      </c>
      <c r="Q137" s="29">
        <f t="shared" si="14"/>
        <v>2.5484572349807798E-6</v>
      </c>
      <c r="S137" s="32">
        <v>0.1</v>
      </c>
      <c r="T137" s="29">
        <f t="shared" si="24"/>
        <v>2.5484572349807801E-7</v>
      </c>
      <c r="V137" s="29">
        <f t="shared" si="20"/>
        <v>-2.4542999999539461E-2</v>
      </c>
      <c r="AC137" s="29">
        <v>6</v>
      </c>
      <c r="AE137" s="29" t="s">
        <v>57</v>
      </c>
      <c r="AH137" s="29" t="s">
        <v>59</v>
      </c>
    </row>
    <row r="138" spans="1:34">
      <c r="A138" s="31" t="s">
        <v>297</v>
      </c>
      <c r="B138" s="120" t="s">
        <v>89</v>
      </c>
      <c r="C138" s="22">
        <v>47029.472199999997</v>
      </c>
      <c r="D138" s="31" t="s">
        <v>74</v>
      </c>
      <c r="E138" s="29">
        <f t="shared" si="10"/>
        <v>11780.949658369917</v>
      </c>
      <c r="F138" s="15">
        <f t="shared" si="21"/>
        <v>11781</v>
      </c>
      <c r="G138" s="29">
        <f t="shared" si="23"/>
        <v>-2.3297899999306537E-2</v>
      </c>
      <c r="H138" s="29"/>
      <c r="I138" s="29"/>
      <c r="J138" s="29"/>
      <c r="K138" s="29"/>
      <c r="L138" s="29"/>
      <c r="M138" s="29">
        <f t="shared" si="22"/>
        <v>-2.3297899999306537E-2</v>
      </c>
      <c r="N138" s="29"/>
      <c r="O138" s="29">
        <f t="shared" si="12"/>
        <v>-2.6184481494869221E-2</v>
      </c>
      <c r="P138" s="30">
        <f t="shared" si="13"/>
        <v>32010.972199999997</v>
      </c>
      <c r="Q138" s="29">
        <f t="shared" si="14"/>
        <v>8.3323527305249007E-6</v>
      </c>
      <c r="R138" s="4"/>
      <c r="S138" s="32">
        <v>1</v>
      </c>
      <c r="T138" s="29">
        <f t="shared" si="24"/>
        <v>8.3323527305249007E-6</v>
      </c>
      <c r="U138" s="29"/>
      <c r="V138" s="29">
        <f t="shared" si="20"/>
        <v>-2.3297899999306537E-2</v>
      </c>
      <c r="X138" s="17">
        <v>687</v>
      </c>
      <c r="Y138" s="16">
        <v>1.9E-3</v>
      </c>
      <c r="Z138" t="s">
        <v>263</v>
      </c>
      <c r="AB138" t="s">
        <v>264</v>
      </c>
    </row>
    <row r="139" spans="1:34" s="29" customFormat="1">
      <c r="A139" s="31" t="s">
        <v>75</v>
      </c>
      <c r="B139" s="120"/>
      <c r="C139" s="22">
        <v>47777.342400000001</v>
      </c>
      <c r="D139" s="22"/>
      <c r="E139" s="29">
        <f t="shared" si="10"/>
        <v>13396.932427448046</v>
      </c>
      <c r="F139" s="15">
        <f t="shared" si="21"/>
        <v>13397</v>
      </c>
      <c r="G139" s="29">
        <f t="shared" si="23"/>
        <v>-3.1272299995180219E-2</v>
      </c>
      <c r="M139" s="29">
        <f t="shared" si="22"/>
        <v>-3.1272299995180219E-2</v>
      </c>
      <c r="O139" s="29">
        <f t="shared" si="12"/>
        <v>-3.2954578425010074E-2</v>
      </c>
      <c r="P139" s="30">
        <f t="shared" si="13"/>
        <v>32758.842400000001</v>
      </c>
      <c r="Q139" s="29">
        <f t="shared" si="14"/>
        <v>2.8300607154708009E-6</v>
      </c>
      <c r="S139" s="32">
        <v>0.1</v>
      </c>
      <c r="T139" s="29">
        <f t="shared" si="24"/>
        <v>2.8300607154708008E-7</v>
      </c>
      <c r="V139" s="29">
        <f t="shared" si="20"/>
        <v>-3.1272299995180219E-2</v>
      </c>
      <c r="AA139" s="29" t="s">
        <v>73</v>
      </c>
      <c r="AB139" s="29" t="s">
        <v>74</v>
      </c>
      <c r="AH139" s="29" t="s">
        <v>76</v>
      </c>
    </row>
    <row r="140" spans="1:34" s="29" customFormat="1">
      <c r="A140" s="31" t="s">
        <v>75</v>
      </c>
      <c r="B140" s="120"/>
      <c r="C140" s="22">
        <v>47777.342700000001</v>
      </c>
      <c r="D140" s="22"/>
      <c r="E140" s="29">
        <f t="shared" si="10"/>
        <v>13396.933075681964</v>
      </c>
      <c r="F140" s="15">
        <f t="shared" si="21"/>
        <v>13397</v>
      </c>
      <c r="G140" s="29">
        <f t="shared" si="23"/>
        <v>-3.0972299995482899E-2</v>
      </c>
      <c r="M140" s="29">
        <f t="shared" si="22"/>
        <v>-3.0972299995482899E-2</v>
      </c>
      <c r="O140" s="29">
        <f t="shared" si="12"/>
        <v>-3.2954578425010074E-2</v>
      </c>
      <c r="P140" s="30">
        <f t="shared" si="13"/>
        <v>32758.842700000001</v>
      </c>
      <c r="Q140" s="29">
        <f t="shared" si="14"/>
        <v>3.9294277721687226E-6</v>
      </c>
      <c r="S140" s="32">
        <v>0.1</v>
      </c>
      <c r="T140" s="29">
        <f t="shared" si="24"/>
        <v>3.9294277721687229E-7</v>
      </c>
      <c r="V140" s="29">
        <f t="shared" si="20"/>
        <v>-3.0972299995482899E-2</v>
      </c>
      <c r="AA140" s="29" t="s">
        <v>73</v>
      </c>
      <c r="AB140" s="29" t="s">
        <v>59</v>
      </c>
      <c r="AH140" s="29" t="s">
        <v>76</v>
      </c>
    </row>
    <row r="141" spans="1:34" s="29" customFormat="1">
      <c r="A141" s="129" t="s">
        <v>199</v>
      </c>
      <c r="B141" s="120"/>
      <c r="C141" s="130">
        <v>48230.647900000004</v>
      </c>
      <c r="D141" s="22"/>
      <c r="E141" s="29">
        <f t="shared" si="10"/>
        <v>14376.425763495323</v>
      </c>
      <c r="F141" s="15">
        <f t="shared" si="21"/>
        <v>14376.5</v>
      </c>
      <c r="G141" s="29">
        <f t="shared" si="23"/>
        <v>-3.4356349991867319E-2</v>
      </c>
      <c r="M141" s="29">
        <f t="shared" si="22"/>
        <v>-3.4356349991867319E-2</v>
      </c>
      <c r="O141" s="29">
        <f t="shared" si="12"/>
        <v>-3.7198869874529999E-2</v>
      </c>
      <c r="P141" s="30">
        <f t="shared" si="13"/>
        <v>33212.147900000004</v>
      </c>
      <c r="Q141" s="29">
        <f t="shared" si="14"/>
        <v>8.0799192833326604E-6</v>
      </c>
      <c r="S141" s="32">
        <v>1</v>
      </c>
      <c r="T141" s="29">
        <f t="shared" si="24"/>
        <v>8.0799192833326604E-6</v>
      </c>
      <c r="V141" s="29">
        <f t="shared" si="20"/>
        <v>-3.4356349991867319E-2</v>
      </c>
    </row>
    <row r="142" spans="1:34" s="29" customFormat="1">
      <c r="A142" s="129" t="s">
        <v>199</v>
      </c>
      <c r="B142" s="120"/>
      <c r="C142" s="130">
        <v>48230.648200000003</v>
      </c>
      <c r="D142" s="22"/>
      <c r="E142" s="29">
        <f t="shared" si="10"/>
        <v>14376.426411729242</v>
      </c>
      <c r="F142" s="15">
        <f t="shared" si="21"/>
        <v>14376.5</v>
      </c>
      <c r="G142" s="29">
        <f t="shared" si="23"/>
        <v>-3.4056349992169999E-2</v>
      </c>
      <c r="M142" s="29">
        <f t="shared" si="22"/>
        <v>-3.4056349992169999E-2</v>
      </c>
      <c r="O142" s="29">
        <f t="shared" si="12"/>
        <v>-3.7198869874529999E-2</v>
      </c>
      <c r="P142" s="30">
        <f t="shared" si="13"/>
        <v>33212.148200000003</v>
      </c>
      <c r="Q142" s="29">
        <f t="shared" si="14"/>
        <v>9.8754312110279133E-6</v>
      </c>
      <c r="S142" s="32">
        <v>1</v>
      </c>
      <c r="T142" s="29">
        <f t="shared" si="24"/>
        <v>9.8754312110279133E-6</v>
      </c>
      <c r="V142" s="29">
        <f t="shared" si="20"/>
        <v>-3.4056349992169999E-2</v>
      </c>
    </row>
    <row r="143" spans="1:34" s="29" customFormat="1">
      <c r="A143" s="129" t="s">
        <v>199</v>
      </c>
      <c r="B143" s="120"/>
      <c r="C143" s="130">
        <v>48230.650399999999</v>
      </c>
      <c r="D143" s="22"/>
      <c r="E143" s="29">
        <f t="shared" si="10"/>
        <v>14376.431165444637</v>
      </c>
      <c r="F143" s="15">
        <f t="shared" si="21"/>
        <v>14376.5</v>
      </c>
      <c r="G143" s="29">
        <f t="shared" si="23"/>
        <v>-3.185634999681497E-2</v>
      </c>
      <c r="M143" s="29">
        <f t="shared" si="22"/>
        <v>-3.185634999681497E-2</v>
      </c>
      <c r="O143" s="29">
        <f t="shared" si="12"/>
        <v>-3.7198869874529999E-2</v>
      </c>
      <c r="P143" s="30">
        <f t="shared" si="13"/>
        <v>33212.150399999999</v>
      </c>
      <c r="Q143" s="29">
        <f t="shared" si="14"/>
        <v>2.8542518643780215E-5</v>
      </c>
      <c r="S143" s="32">
        <v>1</v>
      </c>
      <c r="T143" s="29">
        <f t="shared" si="24"/>
        <v>2.8542518643780215E-5</v>
      </c>
      <c r="V143" s="29">
        <f t="shared" si="20"/>
        <v>-3.185634999681497E-2</v>
      </c>
    </row>
    <row r="144" spans="1:34" s="29" customFormat="1">
      <c r="A144" s="129" t="s">
        <v>199</v>
      </c>
      <c r="B144" s="120"/>
      <c r="C144" s="130">
        <v>48231.570800000001</v>
      </c>
      <c r="D144" s="22"/>
      <c r="E144" s="29">
        <f t="shared" si="10"/>
        <v>14378.419947108439</v>
      </c>
      <c r="F144" s="15">
        <f t="shared" si="21"/>
        <v>14378.5</v>
      </c>
      <c r="G144" s="29">
        <f t="shared" si="23"/>
        <v>-3.7048149999463931E-2</v>
      </c>
      <c r="M144" s="29">
        <f t="shared" si="22"/>
        <v>-3.7048149999463931E-2</v>
      </c>
      <c r="O144" s="29">
        <f t="shared" si="12"/>
        <v>-3.7207644799994888E-2</v>
      </c>
      <c r="P144" s="30">
        <f t="shared" si="13"/>
        <v>33213.070800000001</v>
      </c>
      <c r="Q144" s="29">
        <f t="shared" si="14"/>
        <v>2.5438591396409794E-8</v>
      </c>
      <c r="S144" s="32">
        <v>1</v>
      </c>
      <c r="T144" s="29">
        <f t="shared" si="24"/>
        <v>2.5438591396409794E-8</v>
      </c>
      <c r="V144" s="29">
        <f t="shared" si="20"/>
        <v>-3.7048149999463931E-2</v>
      </c>
    </row>
    <row r="145" spans="1:34" s="29" customFormat="1">
      <c r="A145" s="129" t="s">
        <v>199</v>
      </c>
      <c r="B145" s="120"/>
      <c r="C145" s="130">
        <v>48231.577700000002</v>
      </c>
      <c r="D145" s="22"/>
      <c r="E145" s="29">
        <f t="shared" si="10"/>
        <v>14378.43485648858</v>
      </c>
      <c r="F145" s="15">
        <f t="shared" si="21"/>
        <v>14378.5</v>
      </c>
      <c r="G145" s="29">
        <f t="shared" si="23"/>
        <v>-3.0148149999149609E-2</v>
      </c>
      <c r="M145" s="29">
        <f t="shared" si="22"/>
        <v>-3.0148149999149609E-2</v>
      </c>
      <c r="O145" s="29">
        <f t="shared" si="12"/>
        <v>-3.7207644799994888E-2</v>
      </c>
      <c r="P145" s="30">
        <f t="shared" si="13"/>
        <v>33213.077700000002</v>
      </c>
      <c r="Q145" s="29">
        <f t="shared" si="14"/>
        <v>4.9836466843161515E-5</v>
      </c>
      <c r="S145" s="32">
        <v>1</v>
      </c>
      <c r="T145" s="29">
        <f t="shared" si="24"/>
        <v>4.9836466843161515E-5</v>
      </c>
      <c r="V145" s="29">
        <f t="shared" si="20"/>
        <v>-3.0148149999149609E-2</v>
      </c>
    </row>
    <row r="146" spans="1:34" s="29" customFormat="1">
      <c r="A146" s="129" t="s">
        <v>199</v>
      </c>
      <c r="B146" s="120"/>
      <c r="C146" s="130">
        <v>48233.6558</v>
      </c>
      <c r="D146" s="22"/>
      <c r="E146" s="29">
        <f t="shared" si="10"/>
        <v>14382.925172846177</v>
      </c>
      <c r="F146" s="15">
        <f t="shared" si="21"/>
        <v>14383</v>
      </c>
      <c r="G146" s="29">
        <f t="shared" si="23"/>
        <v>-3.4629699999641161E-2</v>
      </c>
      <c r="M146" s="29">
        <f t="shared" si="22"/>
        <v>-3.4629699999641161E-2</v>
      </c>
      <c r="O146" s="29">
        <f t="shared" si="12"/>
        <v>-3.7227390001763838E-2</v>
      </c>
      <c r="P146" s="30">
        <f t="shared" si="13"/>
        <v>33215.1558</v>
      </c>
      <c r="Q146" s="29">
        <f t="shared" si="14"/>
        <v>6.7479933471281122E-6</v>
      </c>
      <c r="S146" s="32">
        <v>1</v>
      </c>
      <c r="T146" s="29">
        <f t="shared" si="24"/>
        <v>6.7479933471281122E-6</v>
      </c>
      <c r="V146" s="29">
        <f t="shared" si="20"/>
        <v>-3.4629699999641161E-2</v>
      </c>
    </row>
    <row r="147" spans="1:34" s="29" customFormat="1">
      <c r="A147" s="129" t="s">
        <v>199</v>
      </c>
      <c r="B147" s="120"/>
      <c r="C147" s="130">
        <v>48233.656499999997</v>
      </c>
      <c r="D147" s="22"/>
      <c r="E147" s="29">
        <f t="shared" si="10"/>
        <v>14382.926685391982</v>
      </c>
      <c r="F147" s="15">
        <f t="shared" si="21"/>
        <v>14383</v>
      </c>
      <c r="G147" s="29">
        <f t="shared" si="23"/>
        <v>-3.3929700002772734E-2</v>
      </c>
      <c r="M147" s="29">
        <f t="shared" si="22"/>
        <v>-3.3929700002772734E-2</v>
      </c>
      <c r="O147" s="29">
        <f t="shared" si="12"/>
        <v>-3.7227390001763838E-2</v>
      </c>
      <c r="P147" s="30">
        <f t="shared" si="13"/>
        <v>33215.156499999997</v>
      </c>
      <c r="Q147" s="29">
        <f t="shared" si="14"/>
        <v>1.0874759329445951E-5</v>
      </c>
      <c r="S147" s="32">
        <v>1</v>
      </c>
      <c r="T147" s="29">
        <f t="shared" si="24"/>
        <v>1.0874759329445951E-5</v>
      </c>
      <c r="V147" s="29">
        <f t="shared" ref="V147:V178" si="25">G147+R147</f>
        <v>-3.3929700002772734E-2</v>
      </c>
    </row>
    <row r="148" spans="1:34" s="29" customFormat="1">
      <c r="A148" s="129" t="s">
        <v>199</v>
      </c>
      <c r="B148" s="120"/>
      <c r="C148" s="130">
        <v>48233.658000000003</v>
      </c>
      <c r="D148" s="22"/>
      <c r="E148" s="29">
        <f t="shared" si="10"/>
        <v>14382.92992656159</v>
      </c>
      <c r="F148" s="15">
        <f t="shared" si="21"/>
        <v>14383</v>
      </c>
      <c r="G148" s="29">
        <f t="shared" si="23"/>
        <v>-3.2429699997010175E-2</v>
      </c>
      <c r="M148" s="29">
        <f t="shared" si="22"/>
        <v>-3.2429699997010175E-2</v>
      </c>
      <c r="O148" s="29">
        <f t="shared" si="12"/>
        <v>-3.7227390001763838E-2</v>
      </c>
      <c r="P148" s="30">
        <f t="shared" si="13"/>
        <v>33215.158000000003</v>
      </c>
      <c r="Q148" s="29">
        <f t="shared" si="14"/>
        <v>2.3017829381713203E-5</v>
      </c>
      <c r="S148" s="32">
        <v>1</v>
      </c>
      <c r="T148" s="29">
        <f t="shared" si="24"/>
        <v>2.3017829381713203E-5</v>
      </c>
      <c r="V148" s="29">
        <f t="shared" si="25"/>
        <v>-3.2429699997010175E-2</v>
      </c>
    </row>
    <row r="149" spans="1:34" s="29" customFormat="1">
      <c r="A149" s="31" t="s">
        <v>77</v>
      </c>
      <c r="B149" s="120"/>
      <c r="C149" s="22">
        <v>48287.337500000001</v>
      </c>
      <c r="D149" s="22"/>
      <c r="E149" s="29">
        <f t="shared" ref="E149:E212" si="26">(C149-C$7)/C$8</f>
        <v>14498.919502095854</v>
      </c>
      <c r="F149" s="15">
        <f t="shared" ref="F149:F180" si="27">ROUND(2*E149,0)/2</f>
        <v>14499</v>
      </c>
      <c r="G149" s="29">
        <f t="shared" si="23"/>
        <v>-3.7254099996061996E-2</v>
      </c>
      <c r="M149" s="29">
        <f t="shared" si="22"/>
        <v>-3.7254099996061996E-2</v>
      </c>
      <c r="O149" s="29">
        <f t="shared" ref="O149:O212" si="28">+D$11+D$12*F149+D$13*F149^2</f>
        <v>-3.7737151339425484E-2</v>
      </c>
      <c r="P149" s="30">
        <f t="shared" ref="P149:P212" si="29">C149-15018.5</f>
        <v>33268.837500000001</v>
      </c>
      <c r="Q149" s="29">
        <f t="shared" ref="Q149:Q212" si="30">(G149-O149)^2</f>
        <v>2.33338600325271E-7</v>
      </c>
      <c r="S149" s="32">
        <v>0.1</v>
      </c>
      <c r="T149" s="29">
        <f t="shared" si="24"/>
        <v>2.3333860032527102E-8</v>
      </c>
      <c r="V149" s="29">
        <f t="shared" si="25"/>
        <v>-3.7254099996061996E-2</v>
      </c>
      <c r="AA149" s="29" t="s">
        <v>73</v>
      </c>
      <c r="AB149" s="29" t="s">
        <v>59</v>
      </c>
      <c r="AH149" s="29" t="s">
        <v>76</v>
      </c>
    </row>
    <row r="150" spans="1:34" s="29" customFormat="1">
      <c r="A150" s="31" t="s">
        <v>77</v>
      </c>
      <c r="B150" s="120"/>
      <c r="C150" s="22">
        <v>48287.338900000002</v>
      </c>
      <c r="D150" s="22"/>
      <c r="E150" s="29">
        <f t="shared" si="26"/>
        <v>14498.92252718748</v>
      </c>
      <c r="F150" s="15">
        <f t="shared" si="27"/>
        <v>14499</v>
      </c>
      <c r="G150" s="29">
        <f t="shared" si="23"/>
        <v>-3.5854099995049182E-2</v>
      </c>
      <c r="M150" s="29">
        <f t="shared" si="22"/>
        <v>-3.5854099995049182E-2</v>
      </c>
      <c r="O150" s="29">
        <f t="shared" si="28"/>
        <v>-3.7737151339425484E-2</v>
      </c>
      <c r="P150" s="30">
        <f t="shared" si="29"/>
        <v>33268.838900000002</v>
      </c>
      <c r="Q150" s="29">
        <f t="shared" si="30"/>
        <v>3.5458823655573982E-6</v>
      </c>
      <c r="S150" s="32">
        <v>0.1</v>
      </c>
      <c r="T150" s="29">
        <f t="shared" si="24"/>
        <v>3.5458823655573986E-7</v>
      </c>
      <c r="V150" s="29">
        <f t="shared" si="25"/>
        <v>-3.5854099995049182E-2</v>
      </c>
      <c r="AA150" s="29" t="s">
        <v>73</v>
      </c>
      <c r="AB150" s="29" t="s">
        <v>74</v>
      </c>
      <c r="AH150" s="29" t="s">
        <v>76</v>
      </c>
    </row>
    <row r="151" spans="1:34" s="29" customFormat="1">
      <c r="A151" s="31" t="s">
        <v>78</v>
      </c>
      <c r="B151" s="120"/>
      <c r="C151" s="22">
        <v>48502.537799999998</v>
      </c>
      <c r="D151" s="22"/>
      <c r="E151" s="29">
        <f t="shared" si="26"/>
        <v>14963.919948296862</v>
      </c>
      <c r="F151" s="15">
        <f t="shared" si="27"/>
        <v>14964</v>
      </c>
      <c r="G151" s="29">
        <f t="shared" si="23"/>
        <v>-3.7047600002551917E-2</v>
      </c>
      <c r="M151" s="29">
        <f t="shared" si="22"/>
        <v>-3.7047600002551917E-2</v>
      </c>
      <c r="O151" s="29">
        <f t="shared" si="28"/>
        <v>-3.9795549300875352E-2</v>
      </c>
      <c r="P151" s="30">
        <f t="shared" si="29"/>
        <v>33484.037799999998</v>
      </c>
      <c r="Q151" s="29">
        <f t="shared" si="30"/>
        <v>7.5512253461562581E-6</v>
      </c>
      <c r="S151" s="32">
        <v>0.1</v>
      </c>
      <c r="T151" s="29">
        <f t="shared" si="24"/>
        <v>7.5512253461562586E-7</v>
      </c>
      <c r="V151" s="29">
        <f t="shared" si="25"/>
        <v>-3.7047600002551917E-2</v>
      </c>
      <c r="AA151" s="29" t="s">
        <v>73</v>
      </c>
      <c r="AB151" s="29" t="s">
        <v>59</v>
      </c>
      <c r="AH151" s="29" t="s">
        <v>76</v>
      </c>
    </row>
    <row r="152" spans="1:34" s="29" customFormat="1">
      <c r="A152" s="31" t="s">
        <v>78</v>
      </c>
      <c r="B152" s="120"/>
      <c r="C152" s="22">
        <v>48502.541599999997</v>
      </c>
      <c r="D152" s="22"/>
      <c r="E152" s="29">
        <f t="shared" si="26"/>
        <v>14963.928159259835</v>
      </c>
      <c r="F152" s="117">
        <f t="shared" si="27"/>
        <v>14964</v>
      </c>
      <c r="G152" s="29">
        <f t="shared" si="23"/>
        <v>-3.3247600003960542E-2</v>
      </c>
      <c r="M152" s="29">
        <f t="shared" si="22"/>
        <v>-3.3247600003960542E-2</v>
      </c>
      <c r="O152" s="29">
        <f t="shared" si="28"/>
        <v>-3.9795549300875352E-2</v>
      </c>
      <c r="P152" s="30">
        <f t="shared" si="29"/>
        <v>33484.041599999997</v>
      </c>
      <c r="Q152" s="29">
        <f t="shared" si="30"/>
        <v>4.287563999496715E-5</v>
      </c>
      <c r="S152" s="32">
        <v>0.1</v>
      </c>
      <c r="T152" s="29">
        <f t="shared" si="24"/>
        <v>4.2875639994967151E-6</v>
      </c>
      <c r="V152" s="29">
        <f t="shared" si="25"/>
        <v>-3.3247600003960542E-2</v>
      </c>
      <c r="AA152" s="29" t="s">
        <v>73</v>
      </c>
      <c r="AB152" s="29" t="s">
        <v>74</v>
      </c>
      <c r="AH152" s="29" t="s">
        <v>76</v>
      </c>
    </row>
    <row r="153" spans="1:34" s="29" customFormat="1">
      <c r="A153" s="31" t="s">
        <v>78</v>
      </c>
      <c r="B153" s="120"/>
      <c r="C153" s="22">
        <v>48628.421000000002</v>
      </c>
      <c r="D153" s="22"/>
      <c r="E153" s="29">
        <f t="shared" si="26"/>
        <v>15235.925815245995</v>
      </c>
      <c r="F153" s="117">
        <f t="shared" si="27"/>
        <v>15236</v>
      </c>
      <c r="G153" s="29">
        <f t="shared" si="23"/>
        <v>-3.4332399998675101E-2</v>
      </c>
      <c r="M153" s="29">
        <f t="shared" si="22"/>
        <v>-3.4332399998675101E-2</v>
      </c>
      <c r="O153" s="29">
        <f t="shared" si="28"/>
        <v>-4.1010700451144744E-2</v>
      </c>
      <c r="P153" s="30">
        <f t="shared" si="29"/>
        <v>33609.921000000002</v>
      </c>
      <c r="Q153" s="29">
        <f t="shared" si="30"/>
        <v>4.4599696933456242E-5</v>
      </c>
      <c r="S153" s="32">
        <v>0.1</v>
      </c>
      <c r="T153" s="29">
        <f t="shared" si="24"/>
        <v>4.4599696933456247E-6</v>
      </c>
      <c r="V153" s="29">
        <f t="shared" si="25"/>
        <v>-3.4332399998675101E-2</v>
      </c>
      <c r="AA153" s="29" t="s">
        <v>79</v>
      </c>
      <c r="AH153" s="29" t="s">
        <v>76</v>
      </c>
    </row>
    <row r="154" spans="1:34" s="29" customFormat="1">
      <c r="A154" s="31" t="s">
        <v>28</v>
      </c>
      <c r="B154" s="120" t="s">
        <v>89</v>
      </c>
      <c r="C154" s="22">
        <v>49637.300999999999</v>
      </c>
      <c r="D154" s="22">
        <v>5.0000000000000001E-4</v>
      </c>
      <c r="E154" s="29">
        <f t="shared" si="26"/>
        <v>17415.893269581691</v>
      </c>
      <c r="F154" s="117">
        <f t="shared" si="27"/>
        <v>17416</v>
      </c>
      <c r="G154" s="29">
        <f t="shared" si="23"/>
        <v>-4.9394399997254368E-2</v>
      </c>
      <c r="J154" s="29">
        <f>G154</f>
        <v>-4.9394399997254368E-2</v>
      </c>
      <c r="O154" s="29">
        <f t="shared" si="28"/>
        <v>-5.1045733912823951E-2</v>
      </c>
      <c r="P154" s="30">
        <f t="shared" si="29"/>
        <v>34618.800999999999</v>
      </c>
      <c r="Q154" s="29">
        <f t="shared" si="30"/>
        <v>2.7269037007103718E-6</v>
      </c>
      <c r="S154" s="32">
        <v>1</v>
      </c>
      <c r="T154" s="29">
        <f t="shared" si="24"/>
        <v>2.7269037007103718E-6</v>
      </c>
      <c r="V154" s="29">
        <f t="shared" si="25"/>
        <v>-4.9394399997254368E-2</v>
      </c>
    </row>
    <row r="155" spans="1:34" s="29" customFormat="1">
      <c r="A155" s="31" t="s">
        <v>24</v>
      </c>
      <c r="B155" s="120" t="s">
        <v>89</v>
      </c>
      <c r="C155" s="22">
        <v>50698.942300000002</v>
      </c>
      <c r="D155" s="22" t="s">
        <v>26</v>
      </c>
      <c r="E155" s="29">
        <f t="shared" si="26"/>
        <v>19709.866271503277</v>
      </c>
      <c r="F155" s="117">
        <f t="shared" si="27"/>
        <v>19710</v>
      </c>
      <c r="G155" s="29">
        <f t="shared" si="23"/>
        <v>-6.1888999996881466E-2</v>
      </c>
      <c r="J155" s="29">
        <f>G155</f>
        <v>-6.1888999996881466E-2</v>
      </c>
      <c r="O155" s="29">
        <f t="shared" si="28"/>
        <v>-6.2173782268615821E-2</v>
      </c>
      <c r="P155" s="30">
        <f t="shared" si="29"/>
        <v>35680.442300000002</v>
      </c>
      <c r="Q155" s="29">
        <f t="shared" si="30"/>
        <v>8.1100942294179751E-8</v>
      </c>
      <c r="S155" s="32">
        <v>1</v>
      </c>
      <c r="T155" s="29">
        <f t="shared" si="24"/>
        <v>8.1100942294179751E-8</v>
      </c>
      <c r="V155" s="29">
        <f t="shared" si="25"/>
        <v>-6.1888999996881466E-2</v>
      </c>
    </row>
    <row r="156" spans="1:34" s="29" customFormat="1">
      <c r="A156" s="31" t="s">
        <v>24</v>
      </c>
      <c r="B156" s="120" t="s">
        <v>90</v>
      </c>
      <c r="C156" s="22">
        <v>50701.952100000002</v>
      </c>
      <c r="D156" s="22" t="s">
        <v>26</v>
      </c>
      <c r="E156" s="29">
        <f t="shared" si="26"/>
        <v>19716.369786335625</v>
      </c>
      <c r="F156" s="117">
        <f t="shared" si="27"/>
        <v>19716.5</v>
      </c>
      <c r="G156" s="29">
        <f t="shared" si="23"/>
        <v>-6.0262349994445685E-2</v>
      </c>
      <c r="J156" s="29">
        <f>G156</f>
        <v>-6.0262349994445685E-2</v>
      </c>
      <c r="O156" s="29">
        <f t="shared" si="28"/>
        <v>-6.22061412664935E-2</v>
      </c>
      <c r="P156" s="30">
        <f t="shared" si="29"/>
        <v>35683.452100000002</v>
      </c>
      <c r="Q156" s="29">
        <f t="shared" si="30"/>
        <v>3.7783245092892632E-6</v>
      </c>
      <c r="S156" s="32">
        <v>1</v>
      </c>
      <c r="T156" s="29">
        <f t="shared" si="24"/>
        <v>3.7783245092892632E-6</v>
      </c>
      <c r="V156" s="29">
        <f t="shared" si="25"/>
        <v>-6.0262349994445685E-2</v>
      </c>
    </row>
    <row r="157" spans="1:34" s="29" customFormat="1">
      <c r="A157" s="31" t="s">
        <v>24</v>
      </c>
      <c r="B157" s="120" t="s">
        <v>90</v>
      </c>
      <c r="C157" s="22">
        <v>50702.877500000002</v>
      </c>
      <c r="D157" s="22" t="s">
        <v>26</v>
      </c>
      <c r="E157" s="29">
        <f t="shared" si="26"/>
        <v>19718.369371898076</v>
      </c>
      <c r="F157" s="117">
        <f t="shared" si="27"/>
        <v>19718.5</v>
      </c>
      <c r="G157" s="29">
        <f t="shared" ref="G157:G188" si="31">C157-(C$7+F157*C$8)</f>
        <v>-6.0454149992438033E-2</v>
      </c>
      <c r="J157" s="29">
        <f>G157</f>
        <v>-6.0454149992438033E-2</v>
      </c>
      <c r="O157" s="29">
        <f t="shared" si="28"/>
        <v>-6.2216098822457232E-2</v>
      </c>
      <c r="P157" s="30">
        <f t="shared" si="29"/>
        <v>35684.377500000002</v>
      </c>
      <c r="Q157" s="29">
        <f t="shared" si="30"/>
        <v>3.1044636796060226E-6</v>
      </c>
      <c r="S157" s="32">
        <v>1</v>
      </c>
      <c r="T157" s="29">
        <f t="shared" ref="T157:T188" si="32">+S157*Q157</f>
        <v>3.1044636796060226E-6</v>
      </c>
      <c r="V157" s="29">
        <f t="shared" si="25"/>
        <v>-6.0454149992438033E-2</v>
      </c>
    </row>
    <row r="158" spans="1:34" s="29" customFormat="1">
      <c r="A158" s="31" t="s">
        <v>82</v>
      </c>
      <c r="B158" s="120"/>
      <c r="C158" s="22">
        <v>50767.434999999998</v>
      </c>
      <c r="D158" s="22">
        <v>7.0000000000000001E-3</v>
      </c>
      <c r="E158" s="29">
        <f t="shared" si="26"/>
        <v>19857.863909338867</v>
      </c>
      <c r="F158" s="117">
        <f t="shared" si="27"/>
        <v>19858</v>
      </c>
      <c r="G158" s="29">
        <f t="shared" si="31"/>
        <v>-6.2982200004626065E-2</v>
      </c>
      <c r="L158" s="29">
        <f>+G158</f>
        <v>-6.2982200004626065E-2</v>
      </c>
      <c r="O158" s="29">
        <f t="shared" si="28"/>
        <v>-6.2911731246015373E-2</v>
      </c>
      <c r="P158" s="30">
        <f t="shared" si="29"/>
        <v>35748.934999999998</v>
      </c>
      <c r="Q158" s="29">
        <f t="shared" si="30"/>
        <v>4.9658459401320117E-9</v>
      </c>
      <c r="S158" s="32">
        <v>0.1</v>
      </c>
      <c r="T158" s="29">
        <f t="shared" si="32"/>
        <v>4.9658459401320119E-10</v>
      </c>
      <c r="V158" s="29">
        <f t="shared" si="25"/>
        <v>-6.2982200004626065E-2</v>
      </c>
      <c r="AA158" s="29" t="s">
        <v>80</v>
      </c>
      <c r="AC158" s="29">
        <v>19</v>
      </c>
      <c r="AE158" s="29" t="s">
        <v>81</v>
      </c>
      <c r="AH158" s="29" t="s">
        <v>59</v>
      </c>
    </row>
    <row r="159" spans="1:34" s="29" customFormat="1">
      <c r="A159" s="31" t="s">
        <v>24</v>
      </c>
      <c r="B159" s="120" t="s">
        <v>89</v>
      </c>
      <c r="C159" s="22">
        <v>50778.540999999997</v>
      </c>
      <c r="D159" s="22" t="s">
        <v>26</v>
      </c>
      <c r="E159" s="29">
        <f t="shared" si="26"/>
        <v>19881.861529023914</v>
      </c>
      <c r="F159" s="117">
        <f t="shared" si="27"/>
        <v>19882</v>
      </c>
      <c r="G159" s="29">
        <f t="shared" si="31"/>
        <v>-6.4083800003572833E-2</v>
      </c>
      <c r="J159" s="29">
        <f>G159</f>
        <v>-6.4083800003572833E-2</v>
      </c>
      <c r="O159" s="29">
        <f t="shared" si="28"/>
        <v>-6.3031627201065726E-2</v>
      </c>
      <c r="P159" s="30">
        <f t="shared" si="29"/>
        <v>35760.040999999997</v>
      </c>
      <c r="Q159" s="29">
        <f t="shared" si="30"/>
        <v>1.1070676063356584E-6</v>
      </c>
      <c r="S159" s="32">
        <v>1</v>
      </c>
      <c r="T159" s="29">
        <f t="shared" si="32"/>
        <v>1.1070676063356584E-6</v>
      </c>
      <c r="V159" s="29">
        <f t="shared" si="25"/>
        <v>-6.4083800003572833E-2</v>
      </c>
    </row>
    <row r="160" spans="1:34">
      <c r="A160" s="31" t="s">
        <v>298</v>
      </c>
      <c r="B160" s="120" t="s">
        <v>89</v>
      </c>
      <c r="C160" s="22">
        <v>51336.2</v>
      </c>
      <c r="D160" s="31" t="s">
        <v>80</v>
      </c>
      <c r="E160" s="29">
        <f t="shared" si="26"/>
        <v>21086.839792660219</v>
      </c>
      <c r="F160" s="15">
        <f t="shared" si="27"/>
        <v>21087</v>
      </c>
      <c r="G160" s="29">
        <f t="shared" si="31"/>
        <v>-7.4143300000287127E-2</v>
      </c>
      <c r="H160" s="29"/>
      <c r="I160" s="29"/>
      <c r="J160" s="29"/>
      <c r="L160" s="29"/>
      <c r="M160" s="29">
        <f t="shared" ref="M160:M166" si="33">G160</f>
        <v>-7.4143300000287127E-2</v>
      </c>
      <c r="N160" s="29">
        <f t="shared" ref="N160:N191" ca="1" si="34">+C$11+C$12*F160</f>
        <v>-7.0068778289262737E-2</v>
      </c>
      <c r="O160" s="29">
        <f t="shared" si="28"/>
        <v>-6.9133398161639839E-2</v>
      </c>
      <c r="P160" s="30">
        <f t="shared" si="29"/>
        <v>36317.699999999997</v>
      </c>
      <c r="Q160" s="29">
        <f t="shared" si="30"/>
        <v>2.5099116432881472E-5</v>
      </c>
      <c r="R160" s="4"/>
      <c r="S160" s="32">
        <v>1</v>
      </c>
      <c r="T160" s="29">
        <f t="shared" si="32"/>
        <v>2.5099116432881472E-5</v>
      </c>
      <c r="U160" s="29"/>
      <c r="V160" s="29">
        <f t="shared" si="25"/>
        <v>-7.4143300000287127E-2</v>
      </c>
      <c r="X160" s="17">
        <v>9993</v>
      </c>
      <c r="Y160" s="16">
        <v>-2.5000000000000001E-3</v>
      </c>
      <c r="Z160" t="s">
        <v>265</v>
      </c>
      <c r="AB160" t="s">
        <v>266</v>
      </c>
    </row>
    <row r="161" spans="1:28" s="29" customFormat="1">
      <c r="A161" s="22" t="s">
        <v>118</v>
      </c>
      <c r="B161" s="120" t="s">
        <v>89</v>
      </c>
      <c r="C161" s="35">
        <v>51458.378599999996</v>
      </c>
      <c r="D161" s="22"/>
      <c r="E161" s="29">
        <f t="shared" si="26"/>
        <v>21350.840835020357</v>
      </c>
      <c r="F161" s="15">
        <f t="shared" si="27"/>
        <v>21351</v>
      </c>
      <c r="G161" s="29">
        <f t="shared" si="31"/>
        <v>-7.366090000141412E-2</v>
      </c>
      <c r="K161"/>
      <c r="M161" s="29">
        <f t="shared" si="33"/>
        <v>-7.366090000141412E-2</v>
      </c>
      <c r="N161" s="29">
        <f t="shared" ca="1" si="34"/>
        <v>-7.1527981961620551E-2</v>
      </c>
      <c r="O161" s="29">
        <f t="shared" si="28"/>
        <v>-7.0491689743536048E-2</v>
      </c>
      <c r="P161" s="30">
        <f t="shared" si="29"/>
        <v>36439.878599999996</v>
      </c>
      <c r="Q161" s="29">
        <f t="shared" si="30"/>
        <v>1.0043893658639594E-5</v>
      </c>
      <c r="S161" s="32">
        <v>1</v>
      </c>
      <c r="T161" s="29">
        <f t="shared" si="32"/>
        <v>1.0043893658639594E-5</v>
      </c>
      <c r="V161" s="29">
        <f t="shared" si="25"/>
        <v>-7.366090000141412E-2</v>
      </c>
    </row>
    <row r="162" spans="1:28" s="29" customFormat="1">
      <c r="A162" s="22" t="s">
        <v>118</v>
      </c>
      <c r="B162" s="120" t="s">
        <v>90</v>
      </c>
      <c r="C162" s="35">
        <v>51469.255599999997</v>
      </c>
      <c r="D162" s="22"/>
      <c r="E162" s="29">
        <f t="shared" si="26"/>
        <v>21374.343636147161</v>
      </c>
      <c r="F162" s="15">
        <f t="shared" si="27"/>
        <v>21374.5</v>
      </c>
      <c r="G162" s="29">
        <f t="shared" si="31"/>
        <v>-7.2364550003840122E-2</v>
      </c>
      <c r="K162"/>
      <c r="M162" s="29">
        <f t="shared" si="33"/>
        <v>-7.2364550003840122E-2</v>
      </c>
      <c r="N162" s="29">
        <f t="shared" ca="1" si="34"/>
        <v>-7.1657873197606956E-2</v>
      </c>
      <c r="O162" s="29">
        <f t="shared" si="28"/>
        <v>-7.0612972345067138E-2</v>
      </c>
      <c r="P162" s="30">
        <f t="shared" si="29"/>
        <v>36450.755599999997</v>
      </c>
      <c r="Q162" s="29">
        <f t="shared" si="30"/>
        <v>3.0680242947126507E-6</v>
      </c>
      <c r="S162" s="32">
        <v>1</v>
      </c>
      <c r="T162" s="29">
        <f t="shared" si="32"/>
        <v>3.0680242947126507E-6</v>
      </c>
      <c r="V162" s="29">
        <f t="shared" si="25"/>
        <v>-7.2364550003840122E-2</v>
      </c>
    </row>
    <row r="163" spans="1:28" s="29" customFormat="1">
      <c r="A163" s="22" t="s">
        <v>118</v>
      </c>
      <c r="B163" s="120" t="s">
        <v>89</v>
      </c>
      <c r="C163" s="35">
        <v>51471.3341</v>
      </c>
      <c r="D163" s="35"/>
      <c r="E163" s="29">
        <f t="shared" si="26"/>
        <v>21378.834816816659</v>
      </c>
      <c r="F163" s="15">
        <f t="shared" si="27"/>
        <v>21379</v>
      </c>
      <c r="G163" s="29">
        <f t="shared" si="31"/>
        <v>-7.6446099999884609E-2</v>
      </c>
      <c r="K163"/>
      <c r="M163" s="29">
        <f t="shared" si="33"/>
        <v>-7.6446099999884609E-2</v>
      </c>
      <c r="N163" s="29">
        <f t="shared" ca="1" si="34"/>
        <v>-7.168274598747669E-2</v>
      </c>
      <c r="O163" s="29">
        <f t="shared" si="28"/>
        <v>-7.0636203649211055E-2</v>
      </c>
      <c r="P163" s="30">
        <f t="shared" si="29"/>
        <v>36452.8341</v>
      </c>
      <c r="Q163" s="29">
        <f t="shared" si="30"/>
        <v>3.3754895605569886E-5</v>
      </c>
      <c r="S163" s="32">
        <v>1</v>
      </c>
      <c r="T163" s="29">
        <f t="shared" si="32"/>
        <v>3.3754895605569886E-5</v>
      </c>
      <c r="V163" s="29">
        <f t="shared" si="25"/>
        <v>-7.6446099999884609E-2</v>
      </c>
    </row>
    <row r="164" spans="1:28">
      <c r="A164" s="31" t="s">
        <v>299</v>
      </c>
      <c r="B164" s="120" t="s">
        <v>89</v>
      </c>
      <c r="C164" s="22">
        <v>51558.341899999999</v>
      </c>
      <c r="D164" s="31" t="s">
        <v>80</v>
      </c>
      <c r="E164" s="29">
        <f t="shared" si="26"/>
        <v>21566.839507437297</v>
      </c>
      <c r="F164" s="15">
        <f t="shared" si="27"/>
        <v>21567</v>
      </c>
      <c r="G164" s="29">
        <f t="shared" si="31"/>
        <v>-7.4275300001318101E-2</v>
      </c>
      <c r="H164" s="29"/>
      <c r="I164" s="29"/>
      <c r="J164" s="29"/>
      <c r="L164" s="29"/>
      <c r="M164" s="29">
        <f t="shared" si="33"/>
        <v>-7.4275300001318101E-2</v>
      </c>
      <c r="N164" s="29">
        <f t="shared" ca="1" si="34"/>
        <v>-7.2721875875367853E-2</v>
      </c>
      <c r="O164" s="29">
        <f t="shared" si="28"/>
        <v>-7.1608759628346438E-2</v>
      </c>
      <c r="P164" s="30">
        <f t="shared" si="29"/>
        <v>36539.841899999999</v>
      </c>
      <c r="Q164" s="29">
        <f t="shared" si="30"/>
        <v>7.110437560687853E-6</v>
      </c>
      <c r="R164" s="4"/>
      <c r="S164" s="32">
        <v>1</v>
      </c>
      <c r="T164" s="29">
        <f t="shared" si="32"/>
        <v>7.110437560687853E-6</v>
      </c>
      <c r="U164" s="29"/>
      <c r="V164" s="29">
        <f t="shared" si="25"/>
        <v>-7.4275300001318101E-2</v>
      </c>
      <c r="X164" s="17">
        <v>10473</v>
      </c>
      <c r="Y164" s="16">
        <v>-2.0000000000000001E-4</v>
      </c>
      <c r="Z164" t="s">
        <v>267</v>
      </c>
      <c r="AB164" t="s">
        <v>268</v>
      </c>
    </row>
    <row r="165" spans="1:28" s="29" customFormat="1">
      <c r="A165" s="22" t="s">
        <v>118</v>
      </c>
      <c r="B165" s="120" t="s">
        <v>89</v>
      </c>
      <c r="C165" s="35">
        <v>51807.323900000003</v>
      </c>
      <c r="D165" s="22"/>
      <c r="E165" s="29">
        <f t="shared" si="26"/>
        <v>22104.834766254422</v>
      </c>
      <c r="F165" s="15">
        <f t="shared" si="27"/>
        <v>22105</v>
      </c>
      <c r="G165" s="29">
        <f t="shared" si="31"/>
        <v>-7.6469499996164814E-2</v>
      </c>
      <c r="K165"/>
      <c r="M165" s="29">
        <f t="shared" si="33"/>
        <v>-7.6469499996164814E-2</v>
      </c>
      <c r="N165" s="29">
        <f t="shared" ca="1" si="34"/>
        <v>-7.5695556086460669E-2</v>
      </c>
      <c r="O165" s="29">
        <f t="shared" si="28"/>
        <v>-7.4413550671256129E-2</v>
      </c>
      <c r="P165" s="30">
        <f t="shared" si="29"/>
        <v>36788.823900000003</v>
      </c>
      <c r="Q165" s="29">
        <f t="shared" si="30"/>
        <v>4.226927626592476E-6</v>
      </c>
      <c r="S165" s="32">
        <v>1</v>
      </c>
      <c r="T165" s="29">
        <f t="shared" si="32"/>
        <v>4.226927626592476E-6</v>
      </c>
      <c r="V165" s="29">
        <f t="shared" si="25"/>
        <v>-7.6469499996164814E-2</v>
      </c>
    </row>
    <row r="166" spans="1:28" s="29" customFormat="1">
      <c r="A166" s="22" t="s">
        <v>118</v>
      </c>
      <c r="B166" s="120" t="s">
        <v>90</v>
      </c>
      <c r="C166" s="35">
        <v>51811.260699999999</v>
      </c>
      <c r="D166" s="22"/>
      <c r="E166" s="29">
        <f t="shared" si="26"/>
        <v>22113.341323896777</v>
      </c>
      <c r="F166" s="15">
        <f t="shared" si="27"/>
        <v>22113.5</v>
      </c>
      <c r="G166" s="29">
        <f t="shared" si="31"/>
        <v>-7.3434649995760992E-2</v>
      </c>
      <c r="K166"/>
      <c r="M166" s="29">
        <f t="shared" si="33"/>
        <v>-7.3434649995760992E-2</v>
      </c>
      <c r="N166" s="29">
        <f t="shared" ca="1" si="34"/>
        <v>-7.5742538022881278E-2</v>
      </c>
      <c r="O166" s="29">
        <f t="shared" si="28"/>
        <v>-7.4458121476069478E-2</v>
      </c>
      <c r="P166" s="30">
        <f t="shared" si="29"/>
        <v>36792.760699999999</v>
      </c>
      <c r="Q166" s="29">
        <f t="shared" si="30"/>
        <v>1.0474938710048425E-6</v>
      </c>
      <c r="S166" s="32">
        <v>1</v>
      </c>
      <c r="T166" s="29">
        <f t="shared" si="32"/>
        <v>1.0474938710048425E-6</v>
      </c>
      <c r="V166" s="29">
        <f t="shared" si="25"/>
        <v>-7.3434649995760992E-2</v>
      </c>
    </row>
    <row r="167" spans="1:28" s="29" customFormat="1">
      <c r="A167" s="21" t="s">
        <v>29</v>
      </c>
      <c r="B167" s="120" t="s">
        <v>89</v>
      </c>
      <c r="C167" s="22">
        <v>51812.878700000001</v>
      </c>
      <c r="D167" s="22">
        <v>2.0000000000000001E-4</v>
      </c>
      <c r="E167" s="29">
        <f t="shared" si="26"/>
        <v>22116.837465500455</v>
      </c>
      <c r="F167" s="15">
        <f t="shared" si="27"/>
        <v>22117</v>
      </c>
      <c r="G167" s="29">
        <f t="shared" si="31"/>
        <v>-7.5220300001092255E-2</v>
      </c>
      <c r="K167" s="29">
        <f>G167</f>
        <v>-7.5220300001092255E-2</v>
      </c>
      <c r="N167" s="29">
        <f t="shared" ca="1" si="34"/>
        <v>-7.5761883526113294E-2</v>
      </c>
      <c r="O167" s="29">
        <f t="shared" si="28"/>
        <v>-7.4476476485801427E-2</v>
      </c>
      <c r="P167" s="30">
        <f t="shared" si="29"/>
        <v>36794.378700000001</v>
      </c>
      <c r="Q167" s="29">
        <f t="shared" si="30"/>
        <v>5.5327342189960532E-7</v>
      </c>
      <c r="S167" s="32">
        <v>1</v>
      </c>
      <c r="T167" s="29">
        <f t="shared" si="32"/>
        <v>5.5327342189960532E-7</v>
      </c>
      <c r="V167" s="29">
        <f t="shared" si="25"/>
        <v>-7.5220300001092255E-2</v>
      </c>
    </row>
    <row r="168" spans="1:28" s="29" customFormat="1">
      <c r="A168" s="22" t="s">
        <v>118</v>
      </c>
      <c r="B168" s="120" t="s">
        <v>89</v>
      </c>
      <c r="C168" s="35">
        <v>51814.269200000002</v>
      </c>
      <c r="D168" s="22"/>
      <c r="E168" s="29">
        <f t="shared" si="26"/>
        <v>22119.842029715484</v>
      </c>
      <c r="F168" s="15">
        <f t="shared" si="27"/>
        <v>22120</v>
      </c>
      <c r="G168" s="29">
        <f t="shared" si="31"/>
        <v>-7.3107999996864237E-2</v>
      </c>
      <c r="K168"/>
      <c r="M168" s="29">
        <f>G168</f>
        <v>-7.3107999996864237E-2</v>
      </c>
      <c r="N168" s="29">
        <f t="shared" ca="1" si="34"/>
        <v>-7.577846538602645E-2</v>
      </c>
      <c r="O168" s="29">
        <f t="shared" si="28"/>
        <v>-7.4492210430934597E-2</v>
      </c>
      <c r="P168" s="30">
        <f t="shared" si="29"/>
        <v>36795.769200000002</v>
      </c>
      <c r="Q168" s="29">
        <f t="shared" si="30"/>
        <v>1.9160385257892541E-6</v>
      </c>
      <c r="S168" s="32">
        <v>1</v>
      </c>
      <c r="T168" s="29">
        <f t="shared" si="32"/>
        <v>1.9160385257892541E-6</v>
      </c>
      <c r="V168" s="29">
        <f t="shared" si="25"/>
        <v>-7.3107999996864237E-2</v>
      </c>
    </row>
    <row r="169" spans="1:28">
      <c r="A169" s="31" t="s">
        <v>300</v>
      </c>
      <c r="B169" s="120" t="s">
        <v>89</v>
      </c>
      <c r="C169" s="22">
        <v>52185.421600000001</v>
      </c>
      <c r="D169" s="31" t="s">
        <v>59</v>
      </c>
      <c r="E169" s="31">
        <f t="shared" si="26"/>
        <v>22921.820612498952</v>
      </c>
      <c r="F169" s="15">
        <f t="shared" si="27"/>
        <v>22922</v>
      </c>
      <c r="G169" s="29">
        <f t="shared" si="31"/>
        <v>-8.301979999669129E-2</v>
      </c>
      <c r="H169" s="29"/>
      <c r="I169" s="29"/>
      <c r="J169" s="29">
        <f t="shared" ref="J169:J185" si="35">G169</f>
        <v>-8.301979999669129E-2</v>
      </c>
      <c r="K169" s="29"/>
      <c r="L169" s="29"/>
      <c r="M169" s="29"/>
      <c r="N169" s="29">
        <f t="shared" ca="1" si="34"/>
        <v>-8.0211349269477081E-2</v>
      </c>
      <c r="O169" s="29">
        <f t="shared" si="28"/>
        <v>-7.8734163658160397E-2</v>
      </c>
      <c r="P169" s="30">
        <f t="shared" si="29"/>
        <v>37166.921600000001</v>
      </c>
      <c r="Q169" s="29">
        <f t="shared" si="30"/>
        <v>1.836667882613648E-5</v>
      </c>
      <c r="R169" s="4"/>
      <c r="S169" s="32">
        <v>1</v>
      </c>
      <c r="T169" s="29">
        <f t="shared" si="32"/>
        <v>1.836667882613648E-5</v>
      </c>
      <c r="U169" s="29"/>
      <c r="V169" s="29">
        <f t="shared" si="25"/>
        <v>-8.301979999669129E-2</v>
      </c>
      <c r="X169" s="17">
        <v>11828</v>
      </c>
      <c r="Y169" s="16">
        <v>-2.0999999999999999E-3</v>
      </c>
      <c r="Z169" t="s">
        <v>269</v>
      </c>
      <c r="AB169" t="s">
        <v>270</v>
      </c>
    </row>
    <row r="170" spans="1:28" s="29" customFormat="1">
      <c r="A170" s="31" t="s">
        <v>88</v>
      </c>
      <c r="B170" s="120" t="s">
        <v>89</v>
      </c>
      <c r="C170" s="22">
        <v>52185.421649999997</v>
      </c>
      <c r="D170" s="22">
        <v>1.9000000000000001E-4</v>
      </c>
      <c r="E170" s="31">
        <f t="shared" si="26"/>
        <v>22921.820720537926</v>
      </c>
      <c r="F170" s="15">
        <f t="shared" si="27"/>
        <v>22922</v>
      </c>
      <c r="G170" s="29">
        <f t="shared" si="31"/>
        <v>-8.2969800001592375E-2</v>
      </c>
      <c r="J170" s="29">
        <f t="shared" si="35"/>
        <v>-8.2969800001592375E-2</v>
      </c>
      <c r="N170" s="29">
        <f t="shared" ca="1" si="34"/>
        <v>-8.0211349269477081E-2</v>
      </c>
      <c r="O170" s="29">
        <f t="shared" si="28"/>
        <v>-7.8734163658160397E-2</v>
      </c>
      <c r="P170" s="30">
        <f t="shared" si="29"/>
        <v>37166.921649999997</v>
      </c>
      <c r="Q170" s="29">
        <f t="shared" si="30"/>
        <v>1.7940615233801819E-5</v>
      </c>
      <c r="S170" s="32">
        <v>1</v>
      </c>
      <c r="T170" s="29">
        <f t="shared" si="32"/>
        <v>1.7940615233801819E-5</v>
      </c>
      <c r="V170" s="29">
        <f t="shared" si="25"/>
        <v>-8.2969800001592375E-2</v>
      </c>
    </row>
    <row r="171" spans="1:28" s="29" customFormat="1">
      <c r="A171" s="31" t="s">
        <v>88</v>
      </c>
      <c r="B171" s="120" t="s">
        <v>89</v>
      </c>
      <c r="C171" s="22">
        <v>52185.42196</v>
      </c>
      <c r="D171" s="22">
        <v>2.4000000000000001E-4</v>
      </c>
      <c r="E171" s="31">
        <f t="shared" si="26"/>
        <v>22921.82139037965</v>
      </c>
      <c r="F171" s="15">
        <f t="shared" si="27"/>
        <v>22922</v>
      </c>
      <c r="G171" s="29">
        <f t="shared" si="31"/>
        <v>-8.2659799998509698E-2</v>
      </c>
      <c r="J171" s="29">
        <f t="shared" si="35"/>
        <v>-8.2659799998509698E-2</v>
      </c>
      <c r="N171" s="29">
        <f t="shared" ca="1" si="34"/>
        <v>-8.0211349269477081E-2</v>
      </c>
      <c r="O171" s="29">
        <f t="shared" si="28"/>
        <v>-7.8734163658160397E-2</v>
      </c>
      <c r="P171" s="30">
        <f t="shared" si="29"/>
        <v>37166.92196</v>
      </c>
      <c r="Q171" s="29">
        <f t="shared" si="30"/>
        <v>1.5410620676671049E-5</v>
      </c>
      <c r="S171" s="32">
        <v>1</v>
      </c>
      <c r="T171" s="29">
        <f t="shared" si="32"/>
        <v>1.5410620676671049E-5</v>
      </c>
      <c r="V171" s="29">
        <f t="shared" si="25"/>
        <v>-8.2659799998509698E-2</v>
      </c>
    </row>
    <row r="172" spans="1:28">
      <c r="A172" s="31" t="s">
        <v>300</v>
      </c>
      <c r="B172" s="120" t="s">
        <v>89</v>
      </c>
      <c r="C172" s="22">
        <v>52185.421999999999</v>
      </c>
      <c r="D172" s="31" t="s">
        <v>74</v>
      </c>
      <c r="E172" s="31">
        <f t="shared" si="26"/>
        <v>22921.821476810837</v>
      </c>
      <c r="F172" s="15">
        <f t="shared" si="27"/>
        <v>22922</v>
      </c>
      <c r="G172" s="29">
        <f t="shared" si="31"/>
        <v>-8.2619799999520183E-2</v>
      </c>
      <c r="H172" s="29"/>
      <c r="I172" s="29"/>
      <c r="J172" s="29">
        <f t="shared" si="35"/>
        <v>-8.2619799999520183E-2</v>
      </c>
      <c r="K172" s="29"/>
      <c r="L172" s="29"/>
      <c r="M172" s="29"/>
      <c r="N172" s="29">
        <f t="shared" ca="1" si="34"/>
        <v>-8.0211349269477081E-2</v>
      </c>
      <c r="O172" s="29">
        <f t="shared" si="28"/>
        <v>-7.8734163658160397E-2</v>
      </c>
      <c r="P172" s="30">
        <f t="shared" si="29"/>
        <v>37166.921999999999</v>
      </c>
      <c r="Q172" s="29">
        <f t="shared" si="30"/>
        <v>1.509816977729586E-5</v>
      </c>
      <c r="R172" s="4"/>
      <c r="S172" s="32">
        <v>1</v>
      </c>
      <c r="T172" s="29">
        <f t="shared" si="32"/>
        <v>1.509816977729586E-5</v>
      </c>
      <c r="V172" s="29">
        <f t="shared" si="25"/>
        <v>-8.2619799999520183E-2</v>
      </c>
      <c r="X172" s="17">
        <v>11828</v>
      </c>
      <c r="Y172" s="16">
        <v>-1.8E-3</v>
      </c>
      <c r="Z172" t="s">
        <v>269</v>
      </c>
      <c r="AB172" t="s">
        <v>270</v>
      </c>
    </row>
    <row r="173" spans="1:28" s="29" customFormat="1">
      <c r="A173" s="20" t="s">
        <v>102</v>
      </c>
      <c r="B173" s="122" t="s">
        <v>90</v>
      </c>
      <c r="C173" s="123">
        <v>52497.577299999997</v>
      </c>
      <c r="D173" s="123">
        <v>1E-4</v>
      </c>
      <c r="E173" s="31">
        <f t="shared" si="26"/>
        <v>23596.32032176603</v>
      </c>
      <c r="F173" s="15">
        <f t="shared" si="27"/>
        <v>23596.5</v>
      </c>
      <c r="G173" s="29">
        <f t="shared" si="31"/>
        <v>-8.3154350002587307E-2</v>
      </c>
      <c r="J173" s="29">
        <f t="shared" si="35"/>
        <v>-8.3154350002587307E-2</v>
      </c>
      <c r="N173" s="29">
        <f t="shared" ca="1" si="34"/>
        <v>-8.3939504106618532E-2</v>
      </c>
      <c r="O173" s="29">
        <f t="shared" si="28"/>
        <v>-8.2356881080007702E-2</v>
      </c>
      <c r="P173" s="30">
        <f t="shared" si="29"/>
        <v>37479.077299999997</v>
      </c>
      <c r="Q173" s="29">
        <f t="shared" si="30"/>
        <v>6.3595668248027691E-7</v>
      </c>
      <c r="S173" s="32">
        <v>1</v>
      </c>
      <c r="T173" s="29">
        <f t="shared" si="32"/>
        <v>6.3595668248027691E-7</v>
      </c>
      <c r="U173"/>
      <c r="V173" s="29">
        <f t="shared" si="25"/>
        <v>-8.3154350002587307E-2</v>
      </c>
    </row>
    <row r="174" spans="1:28" s="29" customFormat="1">
      <c r="A174" s="22" t="s">
        <v>103</v>
      </c>
      <c r="B174" s="120" t="s">
        <v>90</v>
      </c>
      <c r="C174" s="22">
        <v>52506.366099999999</v>
      </c>
      <c r="D174" s="22">
        <v>4.0000000000000002E-4</v>
      </c>
      <c r="E174" s="31">
        <f t="shared" si="26"/>
        <v>23615.310982659961</v>
      </c>
      <c r="F174" s="15">
        <f t="shared" si="27"/>
        <v>23615.5</v>
      </c>
      <c r="G174" s="29">
        <f t="shared" si="31"/>
        <v>-8.7476449996756855E-2</v>
      </c>
      <c r="J174" s="29">
        <f t="shared" si="35"/>
        <v>-8.7476449996756855E-2</v>
      </c>
      <c r="N174" s="29">
        <f t="shared" ca="1" si="34"/>
        <v>-8.4044522552735187E-2</v>
      </c>
      <c r="O174" s="29">
        <f t="shared" si="28"/>
        <v>-8.245965899604521E-2</v>
      </c>
      <c r="P174" s="30">
        <f t="shared" si="29"/>
        <v>37487.866099999999</v>
      </c>
      <c r="Q174" s="29">
        <f t="shared" si="30"/>
        <v>2.5168191944821355E-5</v>
      </c>
      <c r="S174" s="32">
        <v>1</v>
      </c>
      <c r="T174" s="29">
        <f t="shared" si="32"/>
        <v>2.5168191944821355E-5</v>
      </c>
      <c r="U174"/>
      <c r="V174" s="29">
        <f t="shared" si="25"/>
        <v>-8.7476449996756855E-2</v>
      </c>
    </row>
    <row r="175" spans="1:28">
      <c r="A175" s="31" t="s">
        <v>301</v>
      </c>
      <c r="B175" s="120" t="s">
        <v>89</v>
      </c>
      <c r="C175" s="22">
        <v>52507.066299999999</v>
      </c>
      <c r="D175" s="31" t="s">
        <v>74</v>
      </c>
      <c r="E175" s="31">
        <f t="shared" si="26"/>
        <v>23616.823960627138</v>
      </c>
      <c r="F175" s="15">
        <f t="shared" si="27"/>
        <v>23617</v>
      </c>
      <c r="G175" s="29">
        <f t="shared" si="31"/>
        <v>-8.1470299999637064E-2</v>
      </c>
      <c r="H175" s="29"/>
      <c r="I175" s="29"/>
      <c r="J175" s="29">
        <f t="shared" si="35"/>
        <v>-8.1470299999637064E-2</v>
      </c>
      <c r="K175" s="29"/>
      <c r="L175" s="29"/>
      <c r="M175" s="29"/>
      <c r="N175" s="29">
        <f t="shared" ca="1" si="34"/>
        <v>-8.4052813482691766E-2</v>
      </c>
      <c r="O175" s="29">
        <f t="shared" si="28"/>
        <v>-8.246777474457101E-2</v>
      </c>
      <c r="P175" s="30">
        <f t="shared" si="29"/>
        <v>37488.566299999999</v>
      </c>
      <c r="Q175" s="29">
        <f t="shared" si="30"/>
        <v>9.9495586678104082E-7</v>
      </c>
      <c r="R175" s="4"/>
      <c r="S175" s="32">
        <v>1</v>
      </c>
      <c r="T175" s="29">
        <f t="shared" si="32"/>
        <v>9.9495586678104082E-7</v>
      </c>
      <c r="V175" s="29">
        <f t="shared" si="25"/>
        <v>-8.1470299999637064E-2</v>
      </c>
      <c r="X175" s="17">
        <v>12523</v>
      </c>
      <c r="Y175" s="16">
        <v>2.8999999999999998E-3</v>
      </c>
      <c r="Z175" t="s">
        <v>271</v>
      </c>
      <c r="AA175" t="s">
        <v>272</v>
      </c>
    </row>
    <row r="176" spans="1:28" s="29" customFormat="1">
      <c r="A176" s="22" t="s">
        <v>103</v>
      </c>
      <c r="B176" s="120" t="s">
        <v>90</v>
      </c>
      <c r="C176" s="22">
        <v>52516.551399999997</v>
      </c>
      <c r="D176" s="22">
        <v>4.0000000000000002E-4</v>
      </c>
      <c r="E176" s="31">
        <f t="shared" si="26"/>
        <v>23637.319172447289</v>
      </c>
      <c r="F176" s="15">
        <f t="shared" si="27"/>
        <v>23637.5</v>
      </c>
      <c r="G176" s="29">
        <f t="shared" si="31"/>
        <v>-8.368625000002794E-2</v>
      </c>
      <c r="J176" s="29">
        <f t="shared" si="35"/>
        <v>-8.368625000002794E-2</v>
      </c>
      <c r="N176" s="29">
        <f t="shared" ca="1" si="34"/>
        <v>-8.4166122858765E-2</v>
      </c>
      <c r="O176" s="29">
        <f t="shared" si="28"/>
        <v>-8.2578714944758588E-2</v>
      </c>
      <c r="P176" s="30">
        <f t="shared" si="29"/>
        <v>37498.051399999997</v>
      </c>
      <c r="Q176" s="29">
        <f t="shared" si="30"/>
        <v>1.2266338986504853E-6</v>
      </c>
      <c r="S176" s="32">
        <v>1</v>
      </c>
      <c r="T176" s="29">
        <f t="shared" si="32"/>
        <v>1.2266338986504853E-6</v>
      </c>
      <c r="U176"/>
      <c r="V176" s="29">
        <f t="shared" si="25"/>
        <v>-8.368625000002794E-2</v>
      </c>
    </row>
    <row r="177" spans="1:27" s="29" customFormat="1">
      <c r="A177" s="22" t="s">
        <v>103</v>
      </c>
      <c r="B177" s="120" t="s">
        <v>89</v>
      </c>
      <c r="C177" s="22">
        <v>52521.408499999998</v>
      </c>
      <c r="D177" s="22">
        <v>8.9999999999999998E-4</v>
      </c>
      <c r="E177" s="31">
        <f t="shared" si="26"/>
        <v>23647.814295675478</v>
      </c>
      <c r="F177" s="15">
        <f t="shared" si="27"/>
        <v>23648</v>
      </c>
      <c r="G177" s="29">
        <f t="shared" si="31"/>
        <v>-8.5943199999746867E-2</v>
      </c>
      <c r="J177" s="29">
        <f t="shared" si="35"/>
        <v>-8.5943199999746867E-2</v>
      </c>
      <c r="N177" s="29">
        <f t="shared" ca="1" si="34"/>
        <v>-8.4224159368461046E-2</v>
      </c>
      <c r="O177" s="29">
        <f t="shared" si="28"/>
        <v>-8.2635555995950072E-2</v>
      </c>
      <c r="P177" s="30">
        <f t="shared" si="29"/>
        <v>37502.908499999998</v>
      </c>
      <c r="Q177" s="29">
        <f t="shared" si="30"/>
        <v>1.0940508855852889E-5</v>
      </c>
      <c r="S177" s="32">
        <v>1</v>
      </c>
      <c r="T177" s="29">
        <f t="shared" si="32"/>
        <v>1.0940508855852889E-5</v>
      </c>
      <c r="U177"/>
      <c r="V177" s="29">
        <f t="shared" si="25"/>
        <v>-8.5943199999746867E-2</v>
      </c>
    </row>
    <row r="178" spans="1:27" s="29" customFormat="1">
      <c r="A178" s="31" t="s">
        <v>87</v>
      </c>
      <c r="B178" s="120"/>
      <c r="C178" s="124">
        <v>52555.655700000003</v>
      </c>
      <c r="D178" s="124">
        <v>2.0000000000000001E-4</v>
      </c>
      <c r="E178" s="31">
        <f t="shared" si="26"/>
        <v>23721.814951256059</v>
      </c>
      <c r="F178" s="15">
        <f t="shared" si="27"/>
        <v>23722</v>
      </c>
      <c r="G178" s="29">
        <f t="shared" si="31"/>
        <v>-8.5639799995988142E-2</v>
      </c>
      <c r="J178" s="29">
        <f t="shared" si="35"/>
        <v>-8.5639799995988142E-2</v>
      </c>
      <c r="N178" s="29">
        <f t="shared" ca="1" si="34"/>
        <v>-8.463317857965226E-2</v>
      </c>
      <c r="O178" s="29">
        <f t="shared" si="28"/>
        <v>-8.3036496278341115E-2</v>
      </c>
      <c r="P178" s="30">
        <f t="shared" si="29"/>
        <v>37537.155700000003</v>
      </c>
      <c r="Q178" s="29">
        <f t="shared" si="30"/>
        <v>6.7771902463148282E-6</v>
      </c>
      <c r="S178" s="32">
        <v>1</v>
      </c>
      <c r="T178" s="29">
        <f t="shared" si="32"/>
        <v>6.7771902463148282E-6</v>
      </c>
      <c r="U178"/>
      <c r="V178" s="29">
        <f t="shared" si="25"/>
        <v>-8.5639799995988142E-2</v>
      </c>
    </row>
    <row r="179" spans="1:27">
      <c r="A179" s="31" t="s">
        <v>301</v>
      </c>
      <c r="B179" s="120" t="s">
        <v>89</v>
      </c>
      <c r="C179" s="22">
        <v>52563.984700000001</v>
      </c>
      <c r="D179" s="31" t="s">
        <v>74</v>
      </c>
      <c r="E179" s="31">
        <f t="shared" si="26"/>
        <v>23739.812085629979</v>
      </c>
      <c r="F179" s="15">
        <f t="shared" si="27"/>
        <v>23740</v>
      </c>
      <c r="G179" s="29">
        <f t="shared" si="31"/>
        <v>-8.6965999995300081E-2</v>
      </c>
      <c r="H179" s="29"/>
      <c r="I179" s="29"/>
      <c r="J179" s="29">
        <f t="shared" si="35"/>
        <v>-8.6965999995300081E-2</v>
      </c>
      <c r="K179" s="29"/>
      <c r="L179" s="29"/>
      <c r="M179" s="29"/>
      <c r="N179" s="29">
        <f t="shared" ca="1" si="34"/>
        <v>-8.4732669739131197E-2</v>
      </c>
      <c r="O179" s="29">
        <f t="shared" si="28"/>
        <v>-8.3134113980060403E-2</v>
      </c>
      <c r="P179" s="30">
        <f t="shared" si="29"/>
        <v>37545.484700000001</v>
      </c>
      <c r="Q179" s="29">
        <f t="shared" si="30"/>
        <v>1.4683350433789412E-5</v>
      </c>
      <c r="R179" s="4"/>
      <c r="S179" s="32">
        <v>1</v>
      </c>
      <c r="T179" s="29">
        <f t="shared" si="32"/>
        <v>1.4683350433789412E-5</v>
      </c>
      <c r="V179" s="29">
        <f t="shared" ref="V179:V210" si="36">G179+R179</f>
        <v>-8.6965999995300081E-2</v>
      </c>
      <c r="X179" s="17">
        <v>12646</v>
      </c>
      <c r="Y179" s="16">
        <v>-2E-3</v>
      </c>
      <c r="Z179" t="s">
        <v>271</v>
      </c>
      <c r="AA179" t="s">
        <v>273</v>
      </c>
    </row>
    <row r="180" spans="1:27">
      <c r="A180" s="31" t="s">
        <v>301</v>
      </c>
      <c r="B180" s="120" t="s">
        <v>89</v>
      </c>
      <c r="C180" s="22">
        <v>52563.984700000001</v>
      </c>
      <c r="D180" s="31" t="s">
        <v>74</v>
      </c>
      <c r="E180" s="31">
        <f t="shared" si="26"/>
        <v>23739.812085629979</v>
      </c>
      <c r="F180" s="15">
        <f t="shared" si="27"/>
        <v>23740</v>
      </c>
      <c r="G180" s="29">
        <f t="shared" si="31"/>
        <v>-8.6965999995300081E-2</v>
      </c>
      <c r="H180" s="29"/>
      <c r="I180" s="29"/>
      <c r="J180" s="29">
        <f t="shared" si="35"/>
        <v>-8.6965999995300081E-2</v>
      </c>
      <c r="K180" s="29"/>
      <c r="L180" s="29"/>
      <c r="M180" s="29"/>
      <c r="N180" s="29">
        <f t="shared" ca="1" si="34"/>
        <v>-8.4732669739131197E-2</v>
      </c>
      <c r="O180" s="29">
        <f t="shared" si="28"/>
        <v>-8.3134113980060403E-2</v>
      </c>
      <c r="P180" s="30">
        <f t="shared" si="29"/>
        <v>37545.484700000001</v>
      </c>
      <c r="Q180" s="29">
        <f t="shared" si="30"/>
        <v>1.4683350433789412E-5</v>
      </c>
      <c r="R180" s="4"/>
      <c r="S180" s="32">
        <v>1</v>
      </c>
      <c r="T180" s="29">
        <f t="shared" si="32"/>
        <v>1.4683350433789412E-5</v>
      </c>
      <c r="V180" s="29">
        <f t="shared" si="36"/>
        <v>-8.6965999995300081E-2</v>
      </c>
      <c r="X180" s="17">
        <v>12646</v>
      </c>
      <c r="Y180" s="16">
        <v>-2E-3</v>
      </c>
      <c r="Z180" t="s">
        <v>271</v>
      </c>
      <c r="AA180" t="s">
        <v>274</v>
      </c>
    </row>
    <row r="181" spans="1:27" s="29" customFormat="1">
      <c r="A181" s="22" t="s">
        <v>99</v>
      </c>
      <c r="B181" s="34" t="s">
        <v>89</v>
      </c>
      <c r="C181" s="35">
        <v>52901.822500000002</v>
      </c>
      <c r="D181" s="22">
        <v>2.9999999999999997E-4</v>
      </c>
      <c r="E181" s="31">
        <f t="shared" si="26"/>
        <v>24469.805156009385</v>
      </c>
      <c r="F181" s="15">
        <f t="shared" ref="F181:F204" si="37">ROUND(2*E181,0)/2</f>
        <v>24470</v>
      </c>
      <c r="G181" s="29">
        <f t="shared" si="31"/>
        <v>-9.0172999996866565E-2</v>
      </c>
      <c r="J181" s="29">
        <f t="shared" si="35"/>
        <v>-9.0172999996866565E-2</v>
      </c>
      <c r="N181" s="29">
        <f t="shared" ca="1" si="34"/>
        <v>-8.8767588984666065E-2</v>
      </c>
      <c r="O181" s="29">
        <f t="shared" si="28"/>
        <v>-8.7123286481633866E-2</v>
      </c>
      <c r="P181" s="30">
        <f t="shared" si="29"/>
        <v>37883.322500000002</v>
      </c>
      <c r="Q181" s="29">
        <f t="shared" si="30"/>
        <v>9.300752524992987E-6</v>
      </c>
      <c r="S181" s="32">
        <v>1</v>
      </c>
      <c r="T181" s="29">
        <f t="shared" si="32"/>
        <v>9.300752524992987E-6</v>
      </c>
      <c r="U181"/>
      <c r="V181" s="29">
        <f t="shared" si="36"/>
        <v>-9.0172999996866565E-2</v>
      </c>
    </row>
    <row r="182" spans="1:27" s="29" customFormat="1">
      <c r="A182" s="22" t="s">
        <v>99</v>
      </c>
      <c r="B182" s="34" t="s">
        <v>89</v>
      </c>
      <c r="C182" s="35">
        <v>52935.607100000001</v>
      </c>
      <c r="D182" s="22">
        <v>2.9999999999999997E-4</v>
      </c>
      <c r="E182" s="31">
        <f t="shared" si="26"/>
        <v>24542.806234886702</v>
      </c>
      <c r="F182" s="15">
        <f t="shared" si="37"/>
        <v>24543</v>
      </c>
      <c r="G182" s="29">
        <f t="shared" si="31"/>
        <v>-8.96736999929999E-2</v>
      </c>
      <c r="J182" s="29">
        <f t="shared" si="35"/>
        <v>-8.96736999929999E-2</v>
      </c>
      <c r="N182" s="29">
        <f t="shared" ca="1" si="34"/>
        <v>-8.9171080909219533E-2</v>
      </c>
      <c r="O182" s="29">
        <f t="shared" si="28"/>
        <v>-8.7525449266304872E-2</v>
      </c>
      <c r="P182" s="30">
        <f t="shared" si="29"/>
        <v>37917.107100000001</v>
      </c>
      <c r="Q182" s="29">
        <f t="shared" si="30"/>
        <v>4.6149811847457153E-6</v>
      </c>
      <c r="S182" s="32">
        <v>1</v>
      </c>
      <c r="T182" s="29">
        <f t="shared" si="32"/>
        <v>4.6149811847457153E-6</v>
      </c>
      <c r="U182"/>
      <c r="V182" s="29">
        <f t="shared" si="36"/>
        <v>-8.96736999929999E-2</v>
      </c>
    </row>
    <row r="183" spans="1:27">
      <c r="A183" s="125" t="s">
        <v>105</v>
      </c>
      <c r="B183" s="34" t="s">
        <v>89</v>
      </c>
      <c r="C183" s="35">
        <v>52935.607100000001</v>
      </c>
      <c r="D183" s="35">
        <v>2.9999999999999997E-4</v>
      </c>
      <c r="E183" s="29">
        <f t="shared" si="26"/>
        <v>24542.806234886702</v>
      </c>
      <c r="F183" s="15">
        <f t="shared" si="37"/>
        <v>24543</v>
      </c>
      <c r="G183" s="29">
        <f t="shared" si="31"/>
        <v>-8.96736999929999E-2</v>
      </c>
      <c r="H183" s="29"/>
      <c r="I183" s="29"/>
      <c r="J183" s="29">
        <f t="shared" si="35"/>
        <v>-8.96736999929999E-2</v>
      </c>
      <c r="K183" s="29"/>
      <c r="L183" s="29"/>
      <c r="M183" s="29"/>
      <c r="N183" s="29">
        <f t="shared" ca="1" si="34"/>
        <v>-8.9171080909219533E-2</v>
      </c>
      <c r="O183" s="29">
        <f t="shared" si="28"/>
        <v>-8.7525449266304872E-2</v>
      </c>
      <c r="P183" s="30">
        <f t="shared" si="29"/>
        <v>37917.107100000001</v>
      </c>
      <c r="Q183" s="29">
        <f t="shared" si="30"/>
        <v>4.6149811847457153E-6</v>
      </c>
      <c r="S183" s="32">
        <v>1</v>
      </c>
      <c r="T183" s="29">
        <f t="shared" si="32"/>
        <v>4.6149811847457153E-6</v>
      </c>
      <c r="V183" s="29">
        <f t="shared" si="36"/>
        <v>-8.96736999929999E-2</v>
      </c>
    </row>
    <row r="184" spans="1:27">
      <c r="A184" s="31" t="s">
        <v>98</v>
      </c>
      <c r="B184" s="34" t="s">
        <v>90</v>
      </c>
      <c r="C184" s="35">
        <v>52963.146800000002</v>
      </c>
      <c r="D184" s="35">
        <v>8.0000000000000004E-4</v>
      </c>
      <c r="E184" s="29">
        <f t="shared" si="26"/>
        <v>24602.313460426085</v>
      </c>
      <c r="F184" s="15">
        <f t="shared" si="37"/>
        <v>24602.5</v>
      </c>
      <c r="G184" s="29">
        <f t="shared" si="31"/>
        <v>-8.6329749996366445E-2</v>
      </c>
      <c r="H184" s="36"/>
      <c r="I184" s="29"/>
      <c r="J184" s="29">
        <f t="shared" si="35"/>
        <v>-8.6329749996366445E-2</v>
      </c>
      <c r="K184" s="29"/>
      <c r="L184" s="29"/>
      <c r="M184" s="29"/>
      <c r="N184" s="29">
        <f t="shared" ca="1" si="34"/>
        <v>-8.9499954464163825E-2</v>
      </c>
      <c r="O184" s="29">
        <f t="shared" si="28"/>
        <v>-8.7853675977612219E-2</v>
      </c>
      <c r="P184" s="30">
        <f t="shared" si="29"/>
        <v>37944.646800000002</v>
      </c>
      <c r="Q184" s="29">
        <f t="shared" si="30"/>
        <v>2.3223503963158967E-6</v>
      </c>
      <c r="S184" s="32">
        <v>1</v>
      </c>
      <c r="T184" s="29">
        <f t="shared" si="32"/>
        <v>2.3223503963158967E-6</v>
      </c>
      <c r="V184" s="29">
        <f t="shared" si="36"/>
        <v>-8.6329749996366445E-2</v>
      </c>
    </row>
    <row r="185" spans="1:27">
      <c r="A185" s="31" t="s">
        <v>98</v>
      </c>
      <c r="B185" s="34" t="s">
        <v>89</v>
      </c>
      <c r="C185" s="35">
        <v>52963.374499999998</v>
      </c>
      <c r="D185" s="35">
        <v>1.6000000000000001E-3</v>
      </c>
      <c r="E185" s="29">
        <f t="shared" si="26"/>
        <v>24602.80546997067</v>
      </c>
      <c r="F185" s="15">
        <f t="shared" si="37"/>
        <v>24603</v>
      </c>
      <c r="G185" s="29">
        <f t="shared" si="31"/>
        <v>-9.0027699996426236E-2</v>
      </c>
      <c r="H185" s="29"/>
      <c r="I185" s="29"/>
      <c r="J185" s="29">
        <f t="shared" si="35"/>
        <v>-9.0027699996426236E-2</v>
      </c>
      <c r="K185" s="29"/>
      <c r="L185" s="29"/>
      <c r="M185" s="29"/>
      <c r="N185" s="29">
        <f t="shared" ca="1" si="34"/>
        <v>-8.9502718107482684E-2</v>
      </c>
      <c r="O185" s="29">
        <f t="shared" si="28"/>
        <v>-8.7856435846268149E-2</v>
      </c>
      <c r="P185" s="30">
        <f t="shared" si="29"/>
        <v>37944.874499999998</v>
      </c>
      <c r="Q185" s="29">
        <f t="shared" si="30"/>
        <v>4.7143880097617174E-6</v>
      </c>
      <c r="S185" s="32">
        <v>1</v>
      </c>
      <c r="T185" s="29">
        <f t="shared" si="32"/>
        <v>4.7143880097617174E-6</v>
      </c>
      <c r="V185" s="29">
        <f t="shared" si="36"/>
        <v>-9.0027699996426236E-2</v>
      </c>
    </row>
    <row r="186" spans="1:27">
      <c r="A186" s="21" t="s">
        <v>110</v>
      </c>
      <c r="B186" s="120"/>
      <c r="C186" s="22">
        <v>53691.806100000002</v>
      </c>
      <c r="D186" s="22">
        <v>1E-4</v>
      </c>
      <c r="E186" s="29">
        <f t="shared" si="26"/>
        <v>26176.785706182796</v>
      </c>
      <c r="F186" s="15">
        <f t="shared" si="37"/>
        <v>26177</v>
      </c>
      <c r="G186" s="29">
        <f t="shared" si="31"/>
        <v>-9.9174299997685011E-2</v>
      </c>
      <c r="H186" s="29"/>
      <c r="I186" s="29"/>
      <c r="J186" s="29"/>
      <c r="K186" s="29">
        <f>G186</f>
        <v>-9.9174299997685011E-2</v>
      </c>
      <c r="L186" s="29"/>
      <c r="M186" s="29"/>
      <c r="N186" s="29">
        <f t="shared" ca="1" si="34"/>
        <v>-9.8202667275252356E-2</v>
      </c>
      <c r="O186" s="29">
        <f t="shared" si="28"/>
        <v>-9.6681715362420179E-2</v>
      </c>
      <c r="P186" s="30">
        <f t="shared" si="29"/>
        <v>38673.306100000002</v>
      </c>
      <c r="Q186" s="29">
        <f t="shared" si="30"/>
        <v>6.2129781639583197E-6</v>
      </c>
      <c r="S186" s="32">
        <v>1</v>
      </c>
      <c r="T186" s="29">
        <f t="shared" si="32"/>
        <v>6.2129781639583197E-6</v>
      </c>
      <c r="V186" s="29">
        <f t="shared" si="36"/>
        <v>-9.9174299997685011E-2</v>
      </c>
    </row>
    <row r="187" spans="1:27">
      <c r="A187" s="126" t="s">
        <v>111</v>
      </c>
      <c r="B187" s="34" t="s">
        <v>89</v>
      </c>
      <c r="C187" s="35">
        <v>53991.461799999997</v>
      </c>
      <c r="D187" s="22">
        <v>1E-4</v>
      </c>
      <c r="E187" s="29">
        <f t="shared" si="26"/>
        <v>26824.275668820745</v>
      </c>
      <c r="F187" s="15">
        <f t="shared" si="37"/>
        <v>26824.5</v>
      </c>
      <c r="G187" s="29">
        <f t="shared" si="31"/>
        <v>-0.10381955000048038</v>
      </c>
      <c r="H187" s="29"/>
      <c r="I187" s="29"/>
      <c r="J187" s="29">
        <f t="shared" ref="J187:J195" si="38">G187</f>
        <v>-0.10381955000048038</v>
      </c>
      <c r="L187" s="29"/>
      <c r="M187" s="29"/>
      <c r="N187" s="29">
        <f t="shared" ca="1" si="34"/>
        <v>-0.1017815853731754</v>
      </c>
      <c r="O187" s="29">
        <f t="shared" si="28"/>
        <v>-0.10039183138278548</v>
      </c>
      <c r="P187" s="30">
        <f t="shared" si="29"/>
        <v>38972.961799999997</v>
      </c>
      <c r="Q187" s="29">
        <f t="shared" si="30"/>
        <v>1.1749254922092178E-5</v>
      </c>
      <c r="S187" s="32">
        <v>1</v>
      </c>
      <c r="T187" s="29">
        <f t="shared" si="32"/>
        <v>1.1749254922092178E-5</v>
      </c>
      <c r="V187" s="29">
        <f t="shared" si="36"/>
        <v>-0.10381955000048038</v>
      </c>
    </row>
    <row r="188" spans="1:27">
      <c r="A188" s="35" t="s">
        <v>116</v>
      </c>
      <c r="B188" s="34" t="s">
        <v>90</v>
      </c>
      <c r="C188" s="35">
        <v>54308.4784</v>
      </c>
      <c r="D188" s="35">
        <v>4.0000000000000002E-4</v>
      </c>
      <c r="E188" s="29">
        <f t="shared" si="26"/>
        <v>27509.278712279003</v>
      </c>
      <c r="F188" s="15">
        <f t="shared" si="37"/>
        <v>27509.5</v>
      </c>
      <c r="G188" s="29">
        <f t="shared" si="31"/>
        <v>-0.10241105000022799</v>
      </c>
      <c r="H188" s="29"/>
      <c r="I188" s="29"/>
      <c r="J188" s="29">
        <f t="shared" si="38"/>
        <v>-0.10241105000022799</v>
      </c>
      <c r="L188" s="29"/>
      <c r="M188" s="29"/>
      <c r="N188" s="29">
        <f t="shared" ca="1" si="34"/>
        <v>-0.1055677767200129</v>
      </c>
      <c r="O188" s="29">
        <f t="shared" si="28"/>
        <v>-0.10436735554027718</v>
      </c>
      <c r="P188" s="30">
        <f t="shared" si="29"/>
        <v>39289.9784</v>
      </c>
      <c r="Q188" s="29">
        <f t="shared" si="30"/>
        <v>3.8271313660271582E-6</v>
      </c>
      <c r="S188" s="32">
        <v>1</v>
      </c>
      <c r="T188" s="29">
        <f t="shared" si="32"/>
        <v>3.8271313660271582E-6</v>
      </c>
      <c r="V188" s="29">
        <f t="shared" si="36"/>
        <v>-0.10241105000022799</v>
      </c>
    </row>
    <row r="189" spans="1:27">
      <c r="A189" s="35" t="s">
        <v>116</v>
      </c>
      <c r="B189" s="34" t="s">
        <v>90</v>
      </c>
      <c r="C189" s="35">
        <v>54385.3007</v>
      </c>
      <c r="D189" s="35">
        <v>1E-4</v>
      </c>
      <c r="E189" s="29">
        <f t="shared" si="26"/>
        <v>27675.274780956359</v>
      </c>
      <c r="F189" s="15">
        <f t="shared" si="37"/>
        <v>27675.5</v>
      </c>
      <c r="G189" s="29">
        <f t="shared" ref="G189:G220" si="39">C189-(C$7+F189*C$8)</f>
        <v>-0.10423045000061393</v>
      </c>
      <c r="H189" s="29"/>
      <c r="I189" s="29"/>
      <c r="J189" s="29">
        <f t="shared" si="38"/>
        <v>-0.10423045000061393</v>
      </c>
      <c r="L189" s="29"/>
      <c r="M189" s="29"/>
      <c r="N189" s="29">
        <f t="shared" ca="1" si="34"/>
        <v>-0.10648530630187424</v>
      </c>
      <c r="O189" s="29">
        <f t="shared" si="28"/>
        <v>-0.10533858865152282</v>
      </c>
      <c r="P189" s="30">
        <f t="shared" si="29"/>
        <v>39366.8007</v>
      </c>
      <c r="Q189" s="29">
        <f t="shared" si="30"/>
        <v>1.2279712696381766E-6</v>
      </c>
      <c r="S189" s="32">
        <v>1</v>
      </c>
      <c r="T189" s="29">
        <f t="shared" ref="T189:T220" si="40">+S189*Q189</f>
        <v>1.2279712696381766E-6</v>
      </c>
      <c r="V189" s="29">
        <f t="shared" si="36"/>
        <v>-0.10423045000061393</v>
      </c>
    </row>
    <row r="190" spans="1:27">
      <c r="A190" s="31" t="s">
        <v>301</v>
      </c>
      <c r="B190" s="120" t="s">
        <v>90</v>
      </c>
      <c r="C190" s="22">
        <v>54401.036399999997</v>
      </c>
      <c r="D190" s="31" t="s">
        <v>275</v>
      </c>
      <c r="E190" s="29">
        <f t="shared" si="26"/>
        <v>27709.276162558916</v>
      </c>
      <c r="F190" s="15">
        <f t="shared" si="37"/>
        <v>27709.5</v>
      </c>
      <c r="G190" s="29">
        <f t="shared" si="39"/>
        <v>-0.10359104999952251</v>
      </c>
      <c r="H190" s="29"/>
      <c r="I190" s="29"/>
      <c r="J190" s="29">
        <f t="shared" si="38"/>
        <v>-0.10359104999952251</v>
      </c>
      <c r="L190" s="29"/>
      <c r="M190" s="29"/>
      <c r="N190" s="29">
        <f t="shared" ca="1" si="34"/>
        <v>-0.1066732340475567</v>
      </c>
      <c r="O190" s="29">
        <f t="shared" si="28"/>
        <v>-0.10553789240812736</v>
      </c>
      <c r="P190" s="30">
        <f t="shared" si="29"/>
        <v>39382.536399999997</v>
      </c>
      <c r="Q190" s="29">
        <f t="shared" si="30"/>
        <v>3.7901953639423283E-6</v>
      </c>
      <c r="R190" s="4"/>
      <c r="S190" s="32">
        <v>1</v>
      </c>
      <c r="T190" s="29">
        <f t="shared" si="40"/>
        <v>3.7901953639423283E-6</v>
      </c>
      <c r="V190" s="29">
        <f t="shared" si="36"/>
        <v>-0.10359104999952251</v>
      </c>
      <c r="X190" s="17">
        <v>16615</v>
      </c>
      <c r="Y190" s="16">
        <v>1.1999999999999999E-3</v>
      </c>
      <c r="Z190" t="s">
        <v>271</v>
      </c>
      <c r="AA190" t="s">
        <v>276</v>
      </c>
    </row>
    <row r="191" spans="1:27">
      <c r="A191" s="28" t="s">
        <v>113</v>
      </c>
      <c r="B191" s="34" t="s">
        <v>90</v>
      </c>
      <c r="C191" s="35">
        <v>54425.562899999997</v>
      </c>
      <c r="D191" s="35">
        <v>1E-4</v>
      </c>
      <c r="E191" s="29">
        <f t="shared" si="26"/>
        <v>27762.272526614863</v>
      </c>
      <c r="F191" s="15">
        <f t="shared" si="37"/>
        <v>27762.5</v>
      </c>
      <c r="G191" s="29">
        <f t="shared" si="39"/>
        <v>-0.10527374999946915</v>
      </c>
      <c r="H191" s="29"/>
      <c r="I191" s="29"/>
      <c r="J191" s="29">
        <f t="shared" si="38"/>
        <v>-0.10527374999946915</v>
      </c>
      <c r="L191" s="29"/>
      <c r="M191" s="29"/>
      <c r="N191" s="29">
        <f t="shared" ca="1" si="34"/>
        <v>-0.10696618023935579</v>
      </c>
      <c r="O191" s="29">
        <f t="shared" si="28"/>
        <v>-0.10584882708879863</v>
      </c>
      <c r="P191" s="30">
        <f t="shared" si="29"/>
        <v>39407.062899999997</v>
      </c>
      <c r="Q191" s="29">
        <f t="shared" si="30"/>
        <v>3.307136586716685E-7</v>
      </c>
      <c r="S191" s="32">
        <v>1</v>
      </c>
      <c r="T191" s="29">
        <f t="shared" si="40"/>
        <v>3.307136586716685E-7</v>
      </c>
      <c r="V191" s="29">
        <f t="shared" si="36"/>
        <v>-0.10527374999946915</v>
      </c>
    </row>
    <row r="192" spans="1:27">
      <c r="A192" s="35" t="s">
        <v>116</v>
      </c>
      <c r="B192" s="34" t="s">
        <v>90</v>
      </c>
      <c r="C192" s="35">
        <v>54675.467499999999</v>
      </c>
      <c r="D192" s="35">
        <v>2.0000000000000001E-4</v>
      </c>
      <c r="E192" s="29">
        <f t="shared" si="26"/>
        <v>28302.261320811183</v>
      </c>
      <c r="F192" s="15">
        <f t="shared" si="37"/>
        <v>28302.5</v>
      </c>
      <c r="G192" s="29">
        <f t="shared" si="39"/>
        <v>-0.11045975000160979</v>
      </c>
      <c r="H192" s="29"/>
      <c r="I192" s="29"/>
      <c r="J192" s="29">
        <f t="shared" si="38"/>
        <v>-0.11045975000160979</v>
      </c>
      <c r="L192" s="29"/>
      <c r="M192" s="29"/>
      <c r="N192" s="29">
        <f t="shared" ref="N192:N223" ca="1" si="41">+C$11+C$12*F192</f>
        <v>-0.10995091502372405</v>
      </c>
      <c r="O192" s="29">
        <f t="shared" si="28"/>
        <v>-0.10903457030788789</v>
      </c>
      <c r="P192" s="30">
        <f t="shared" si="29"/>
        <v>39656.967499999999</v>
      </c>
      <c r="Q192" s="29">
        <f t="shared" si="30"/>
        <v>2.0311371593972429E-6</v>
      </c>
      <c r="S192" s="32">
        <v>1</v>
      </c>
      <c r="T192" s="29">
        <f t="shared" si="40"/>
        <v>2.0311371593972429E-6</v>
      </c>
      <c r="V192" s="29">
        <f t="shared" si="36"/>
        <v>-0.11045975000160979</v>
      </c>
    </row>
    <row r="193" spans="1:28">
      <c r="A193" s="35" t="s">
        <v>116</v>
      </c>
      <c r="B193" s="34" t="s">
        <v>89</v>
      </c>
      <c r="C193" s="35">
        <v>54709.482100000001</v>
      </c>
      <c r="D193" s="35">
        <v>2.9999999999999997E-4</v>
      </c>
      <c r="E193" s="29">
        <f t="shared" si="26"/>
        <v>28375.759379026484</v>
      </c>
      <c r="F193" s="15">
        <f t="shared" si="37"/>
        <v>28376</v>
      </c>
      <c r="G193" s="29">
        <f t="shared" si="39"/>
        <v>-0.11135839999769814</v>
      </c>
      <c r="H193" s="29"/>
      <c r="I193" s="29"/>
      <c r="J193" s="29">
        <f t="shared" si="38"/>
        <v>-0.11135839999769814</v>
      </c>
      <c r="L193" s="29"/>
      <c r="M193" s="29"/>
      <c r="N193" s="29">
        <f t="shared" ca="1" si="41"/>
        <v>-0.1103571705915964</v>
      </c>
      <c r="O193" s="29">
        <f t="shared" si="28"/>
        <v>-0.10947068196155879</v>
      </c>
      <c r="P193" s="30">
        <f t="shared" si="29"/>
        <v>39690.982100000001</v>
      </c>
      <c r="Q193" s="29">
        <f t="shared" si="30"/>
        <v>3.5634793839658117E-6</v>
      </c>
      <c r="S193" s="32">
        <v>1</v>
      </c>
      <c r="T193" s="29">
        <f t="shared" si="40"/>
        <v>3.5634793839658117E-6</v>
      </c>
      <c r="V193" s="29">
        <f t="shared" si="36"/>
        <v>-0.11135839999769814</v>
      </c>
    </row>
    <row r="194" spans="1:28">
      <c r="A194" s="35" t="s">
        <v>116</v>
      </c>
      <c r="B194" s="34" t="s">
        <v>90</v>
      </c>
      <c r="C194" s="35">
        <v>54714.343500000003</v>
      </c>
      <c r="D194" s="35">
        <v>8.9999999999999998E-4</v>
      </c>
      <c r="E194" s="29">
        <f t="shared" si="26"/>
        <v>28386.263793607515</v>
      </c>
      <c r="F194" s="15">
        <f t="shared" si="37"/>
        <v>28386.5</v>
      </c>
      <c r="G194" s="29">
        <f t="shared" si="39"/>
        <v>-0.10931534999690484</v>
      </c>
      <c r="H194" s="29"/>
      <c r="I194" s="29"/>
      <c r="J194" s="29">
        <f t="shared" si="38"/>
        <v>-0.10931534999690484</v>
      </c>
      <c r="L194" s="29"/>
      <c r="M194" s="29"/>
      <c r="N194" s="29">
        <f t="shared" ca="1" si="41"/>
        <v>-0.11041520710129245</v>
      </c>
      <c r="O194" s="29">
        <f t="shared" si="28"/>
        <v>-0.10953303245970693</v>
      </c>
      <c r="P194" s="30">
        <f t="shared" si="29"/>
        <v>39695.843500000003</v>
      </c>
      <c r="Q194" s="29">
        <f t="shared" si="30"/>
        <v>4.7385654611581181E-8</v>
      </c>
      <c r="S194" s="32">
        <v>1</v>
      </c>
      <c r="T194" s="29">
        <f t="shared" si="40"/>
        <v>4.7385654611581181E-8</v>
      </c>
      <c r="V194" s="29">
        <f t="shared" si="36"/>
        <v>-0.10931534999690484</v>
      </c>
    </row>
    <row r="195" spans="1:28">
      <c r="A195" s="31" t="s">
        <v>304</v>
      </c>
      <c r="B195" s="120" t="s">
        <v>90</v>
      </c>
      <c r="C195" s="22">
        <v>54758.312100000003</v>
      </c>
      <c r="D195" s="31" t="s">
        <v>168</v>
      </c>
      <c r="E195" s="29">
        <f t="shared" si="26"/>
        <v>28481.270253258521</v>
      </c>
      <c r="F195" s="15">
        <f t="shared" si="37"/>
        <v>28481.5</v>
      </c>
      <c r="G195" s="29">
        <f t="shared" si="39"/>
        <v>-0.10632584999984829</v>
      </c>
      <c r="H195" s="29"/>
      <c r="I195" s="29"/>
      <c r="J195" s="29">
        <f t="shared" si="38"/>
        <v>-0.10632584999984829</v>
      </c>
      <c r="L195" s="29"/>
      <c r="M195" s="29"/>
      <c r="N195" s="29">
        <f t="shared" ca="1" si="41"/>
        <v>-0.11094029933187576</v>
      </c>
      <c r="O195" s="29">
        <f t="shared" si="28"/>
        <v>-0.11009771092609288</v>
      </c>
      <c r="P195" s="30">
        <f t="shared" si="29"/>
        <v>39739.812100000003</v>
      </c>
      <c r="Q195" s="29">
        <f t="shared" si="30"/>
        <v>1.4226934846930748E-5</v>
      </c>
      <c r="R195" s="4"/>
      <c r="S195" s="32">
        <v>1</v>
      </c>
      <c r="T195" s="29">
        <f t="shared" si="40"/>
        <v>1.4226934846930748E-5</v>
      </c>
      <c r="V195" s="29">
        <f t="shared" si="36"/>
        <v>-0.10632584999984829</v>
      </c>
      <c r="Z195" t="s">
        <v>280</v>
      </c>
      <c r="AA195" t="s">
        <v>281</v>
      </c>
    </row>
    <row r="196" spans="1:28">
      <c r="A196" s="126" t="s">
        <v>117</v>
      </c>
      <c r="B196" s="120" t="s">
        <v>90</v>
      </c>
      <c r="C196" s="22">
        <v>54758.312120000002</v>
      </c>
      <c r="D196" s="22">
        <v>2.0000000000000001E-4</v>
      </c>
      <c r="E196" s="29">
        <f t="shared" si="26"/>
        <v>28481.270296474115</v>
      </c>
      <c r="F196" s="15">
        <f t="shared" si="37"/>
        <v>28481.5</v>
      </c>
      <c r="G196" s="29">
        <f t="shared" si="39"/>
        <v>-0.10630585000035353</v>
      </c>
      <c r="H196" s="29"/>
      <c r="I196" s="29"/>
      <c r="J196" s="29"/>
      <c r="L196" s="29"/>
      <c r="M196" s="29"/>
      <c r="N196" s="29">
        <f t="shared" ca="1" si="41"/>
        <v>-0.11094029933187576</v>
      </c>
      <c r="O196" s="29">
        <f t="shared" si="28"/>
        <v>-0.11009771092609288</v>
      </c>
      <c r="P196" s="30">
        <f t="shared" si="29"/>
        <v>39739.812120000002</v>
      </c>
      <c r="Q196" s="29">
        <f t="shared" si="30"/>
        <v>1.4378209280148912E-5</v>
      </c>
      <c r="S196" s="32">
        <v>1</v>
      </c>
      <c r="T196" s="29">
        <f t="shared" si="40"/>
        <v>1.4378209280148912E-5</v>
      </c>
      <c r="V196" s="29">
        <f t="shared" si="36"/>
        <v>-0.10630585000035353</v>
      </c>
    </row>
    <row r="197" spans="1:28">
      <c r="A197" s="31" t="s">
        <v>304</v>
      </c>
      <c r="B197" s="120" t="s">
        <v>89</v>
      </c>
      <c r="C197" s="22">
        <v>54774.274299999997</v>
      </c>
      <c r="D197" s="31" t="s">
        <v>168</v>
      </c>
      <c r="E197" s="29">
        <f t="shared" si="26"/>
        <v>28515.761051469988</v>
      </c>
      <c r="F197" s="15">
        <f t="shared" si="37"/>
        <v>28516</v>
      </c>
      <c r="G197" s="29">
        <f t="shared" si="39"/>
        <v>-0.1105844000048819</v>
      </c>
      <c r="H197" s="29"/>
      <c r="I197" s="29"/>
      <c r="J197" s="29"/>
      <c r="L197" s="29"/>
      <c r="M197" s="29"/>
      <c r="N197" s="29">
        <f t="shared" ca="1" si="41"/>
        <v>-0.11113099072087705</v>
      </c>
      <c r="O197" s="29">
        <f t="shared" si="28"/>
        <v>-0.11030302573325987</v>
      </c>
      <c r="P197" s="30">
        <f t="shared" si="29"/>
        <v>39755.774299999997</v>
      </c>
      <c r="Q197" s="29">
        <f t="shared" si="30"/>
        <v>7.9171480730828665E-8</v>
      </c>
      <c r="R197" s="4"/>
      <c r="S197" s="32">
        <v>1</v>
      </c>
      <c r="T197" s="29">
        <f t="shared" si="40"/>
        <v>7.9171480730828665E-8</v>
      </c>
      <c r="V197" s="29">
        <f t="shared" si="36"/>
        <v>-0.1105844000048819</v>
      </c>
      <c r="Z197" t="s">
        <v>280</v>
      </c>
      <c r="AA197" t="s">
        <v>281</v>
      </c>
    </row>
    <row r="198" spans="1:28">
      <c r="A198" s="126" t="s">
        <v>117</v>
      </c>
      <c r="B198" s="120" t="s">
        <v>89</v>
      </c>
      <c r="C198" s="22">
        <v>54774.274340000004</v>
      </c>
      <c r="D198" s="22">
        <v>2.9999999999999997E-4</v>
      </c>
      <c r="E198" s="29">
        <f t="shared" si="26"/>
        <v>28515.761137901191</v>
      </c>
      <c r="F198" s="15">
        <f t="shared" si="37"/>
        <v>28516</v>
      </c>
      <c r="G198" s="29">
        <f t="shared" si="39"/>
        <v>-0.11054439999861643</v>
      </c>
      <c r="H198" s="29"/>
      <c r="I198" s="29"/>
      <c r="J198" s="29"/>
      <c r="L198" s="29"/>
      <c r="M198" s="29"/>
      <c r="N198" s="29">
        <f t="shared" ca="1" si="41"/>
        <v>-0.11113099072087705</v>
      </c>
      <c r="O198" s="29">
        <f t="shared" si="28"/>
        <v>-0.11030302573325987</v>
      </c>
      <c r="P198" s="30">
        <f t="shared" si="29"/>
        <v>39755.774340000004</v>
      </c>
      <c r="Q198" s="29">
        <f t="shared" si="30"/>
        <v>5.8261535976418418E-8</v>
      </c>
      <c r="S198" s="32">
        <v>1</v>
      </c>
      <c r="T198" s="29">
        <f t="shared" si="40"/>
        <v>5.8261535976418418E-8</v>
      </c>
      <c r="V198" s="29">
        <f t="shared" si="36"/>
        <v>-0.11054439999861643</v>
      </c>
    </row>
    <row r="199" spans="1:28">
      <c r="A199" s="126" t="s">
        <v>117</v>
      </c>
      <c r="B199" s="120" t="s">
        <v>90</v>
      </c>
      <c r="C199" s="22">
        <v>54777.283799999997</v>
      </c>
      <c r="D199" s="22">
        <v>4.0000000000000002E-4</v>
      </c>
      <c r="E199" s="29">
        <f t="shared" si="26"/>
        <v>28522.263918068416</v>
      </c>
      <c r="F199" s="15">
        <f t="shared" si="37"/>
        <v>28522.5</v>
      </c>
      <c r="G199" s="29">
        <f t="shared" si="39"/>
        <v>-0.10925775000214344</v>
      </c>
      <c r="H199" s="29"/>
      <c r="I199" s="29"/>
      <c r="J199" s="29"/>
      <c r="L199" s="29"/>
      <c r="M199" s="29"/>
      <c r="N199" s="29">
        <f t="shared" ca="1" si="41"/>
        <v>-0.11116691808402222</v>
      </c>
      <c r="O199" s="29">
        <f t="shared" si="28"/>
        <v>-0.11034172298835881</v>
      </c>
      <c r="P199" s="30">
        <f t="shared" si="29"/>
        <v>39758.783799999997</v>
      </c>
      <c r="Q199" s="29">
        <f t="shared" si="30"/>
        <v>1.1749974348446792E-6</v>
      </c>
      <c r="S199" s="32">
        <v>1</v>
      </c>
      <c r="T199" s="29">
        <f t="shared" si="40"/>
        <v>1.1749974348446792E-6</v>
      </c>
      <c r="V199" s="29">
        <f t="shared" si="36"/>
        <v>-0.10925775000214344</v>
      </c>
    </row>
    <row r="200" spans="1:28">
      <c r="A200" s="22" t="s">
        <v>114</v>
      </c>
      <c r="B200" s="120" t="s">
        <v>90</v>
      </c>
      <c r="C200" s="22">
        <v>54784.688199999997</v>
      </c>
      <c r="D200" s="22">
        <v>8.9999999999999998E-4</v>
      </c>
      <c r="E200" s="29">
        <f t="shared" si="26"/>
        <v>28538.263195503674</v>
      </c>
      <c r="F200" s="15">
        <f t="shared" si="37"/>
        <v>28538.5</v>
      </c>
      <c r="G200" s="29">
        <f t="shared" si="39"/>
        <v>-0.10959215000184486</v>
      </c>
      <c r="H200" s="29"/>
      <c r="I200" s="29"/>
      <c r="J200" s="29">
        <f>G200</f>
        <v>-0.10959215000184486</v>
      </c>
      <c r="L200" s="29"/>
      <c r="M200" s="29"/>
      <c r="N200" s="29">
        <f t="shared" ca="1" si="41"/>
        <v>-0.11125535467022572</v>
      </c>
      <c r="O200" s="29">
        <f t="shared" si="28"/>
        <v>-0.11043699770211557</v>
      </c>
      <c r="P200" s="30">
        <f t="shared" si="29"/>
        <v>39766.188199999997</v>
      </c>
      <c r="Q200" s="29">
        <f t="shared" si="30"/>
        <v>7.1376763665271117E-7</v>
      </c>
      <c r="S200" s="32">
        <v>1</v>
      </c>
      <c r="T200" s="29">
        <f t="shared" si="40"/>
        <v>7.1376763665271117E-7</v>
      </c>
      <c r="V200" s="29">
        <f t="shared" si="36"/>
        <v>-0.10959215000184486</v>
      </c>
    </row>
    <row r="201" spans="1:28">
      <c r="A201" s="21" t="s">
        <v>115</v>
      </c>
      <c r="B201" s="120"/>
      <c r="C201" s="22">
        <v>54802.737099999998</v>
      </c>
      <c r="D201" s="22">
        <v>2.0000000000000001E-4</v>
      </c>
      <c r="E201" s="29">
        <f t="shared" si="26"/>
        <v>28577.262892778435</v>
      </c>
      <c r="F201" s="15">
        <f t="shared" si="37"/>
        <v>28577.5</v>
      </c>
      <c r="G201" s="29">
        <f t="shared" si="39"/>
        <v>-0.10973224999906961</v>
      </c>
      <c r="H201" s="29"/>
      <c r="I201" s="29"/>
      <c r="J201" s="29"/>
      <c r="K201" s="29">
        <f>G201</f>
        <v>-0.10973224999906961</v>
      </c>
      <c r="L201" s="29"/>
      <c r="M201" s="29"/>
      <c r="N201" s="29">
        <f t="shared" ca="1" si="41"/>
        <v>-0.11147091884909675</v>
      </c>
      <c r="O201" s="29">
        <f t="shared" si="28"/>
        <v>-0.11066934857824692</v>
      </c>
      <c r="P201" s="30">
        <f t="shared" si="29"/>
        <v>39784.237099999998</v>
      </c>
      <c r="Q201" s="29">
        <f t="shared" si="30"/>
        <v>8.7815374709614168E-7</v>
      </c>
      <c r="S201" s="32">
        <v>1</v>
      </c>
      <c r="T201" s="29">
        <f t="shared" si="40"/>
        <v>8.7815374709614168E-7</v>
      </c>
      <c r="V201" s="29">
        <f t="shared" si="36"/>
        <v>-0.10973224999906961</v>
      </c>
    </row>
    <row r="202" spans="1:28">
      <c r="A202" s="20" t="s">
        <v>201</v>
      </c>
      <c r="B202" s="119" t="s">
        <v>90</v>
      </c>
      <c r="C202" s="20">
        <v>54848.5527</v>
      </c>
      <c r="D202" s="20">
        <v>1E-4</v>
      </c>
      <c r="E202" s="29">
        <f t="shared" si="26"/>
        <v>28676.260312591367</v>
      </c>
      <c r="F202" s="15">
        <f t="shared" si="37"/>
        <v>28676.5</v>
      </c>
      <c r="G202" s="29">
        <f t="shared" si="39"/>
        <v>-0.11092634999658912</v>
      </c>
      <c r="H202" s="29"/>
      <c r="I202" s="29"/>
      <c r="J202" s="29">
        <f t="shared" ref="J202:J229" si="42">G202</f>
        <v>-0.11092634999658912</v>
      </c>
      <c r="L202" s="29"/>
      <c r="M202" s="29"/>
      <c r="N202" s="29">
        <f t="shared" ca="1" si="41"/>
        <v>-0.11201812022623094</v>
      </c>
      <c r="O202" s="29">
        <f t="shared" si="28"/>
        <v>-0.111259918759174</v>
      </c>
      <c r="P202" s="30">
        <f t="shared" si="29"/>
        <v>39830.0527</v>
      </c>
      <c r="Q202" s="29">
        <f t="shared" si="30"/>
        <v>1.1126811937240575E-7</v>
      </c>
      <c r="S202" s="32">
        <v>1</v>
      </c>
      <c r="T202" s="29">
        <f t="shared" si="40"/>
        <v>1.1126811937240575E-7</v>
      </c>
      <c r="V202" s="29">
        <f t="shared" si="36"/>
        <v>-0.11092634999658912</v>
      </c>
    </row>
    <row r="203" spans="1:28">
      <c r="A203" s="31" t="s">
        <v>302</v>
      </c>
      <c r="B203" s="120" t="s">
        <v>90</v>
      </c>
      <c r="C203" s="22">
        <v>55154.459300000002</v>
      </c>
      <c r="D203" s="127" t="s">
        <v>284</v>
      </c>
      <c r="E203" s="29">
        <f t="shared" si="26"/>
        <v>29337.257093245647</v>
      </c>
      <c r="F203" s="15">
        <f t="shared" si="37"/>
        <v>29337.5</v>
      </c>
      <c r="G203" s="29">
        <f t="shared" si="39"/>
        <v>-0.11241624999820488</v>
      </c>
      <c r="H203" s="29"/>
      <c r="I203" s="29"/>
      <c r="J203" s="29">
        <f t="shared" si="42"/>
        <v>-0.11241624999820488</v>
      </c>
      <c r="L203" s="29"/>
      <c r="M203" s="29"/>
      <c r="N203" s="29">
        <f t="shared" ca="1" si="41"/>
        <v>-0.11567165669376318</v>
      </c>
      <c r="O203" s="29">
        <f t="shared" si="28"/>
        <v>-0.11523083261741227</v>
      </c>
      <c r="P203" s="30">
        <f t="shared" si="29"/>
        <v>40135.959300000002</v>
      </c>
      <c r="Q203" s="29">
        <f t="shared" si="30"/>
        <v>7.9218753203443297E-6</v>
      </c>
      <c r="R203" s="4"/>
      <c r="S203" s="32">
        <v>1</v>
      </c>
      <c r="T203" s="29">
        <f t="shared" si="40"/>
        <v>7.9218753203443297E-6</v>
      </c>
      <c r="V203" s="29">
        <f t="shared" si="36"/>
        <v>-0.11241624999820488</v>
      </c>
      <c r="X203" s="17">
        <v>18243</v>
      </c>
      <c r="Y203" s="16">
        <v>5.0000000000000001E-4</v>
      </c>
      <c r="Z203" t="s">
        <v>263</v>
      </c>
      <c r="AB203" t="s">
        <v>277</v>
      </c>
    </row>
    <row r="204" spans="1:28">
      <c r="A204" s="20" t="s">
        <v>238</v>
      </c>
      <c r="B204" s="119" t="s">
        <v>90</v>
      </c>
      <c r="C204" s="20">
        <v>55168.341200000003</v>
      </c>
      <c r="D204" s="20">
        <v>2.9999999999999997E-4</v>
      </c>
      <c r="E204" s="29">
        <f t="shared" si="26"/>
        <v>29367.252821384121</v>
      </c>
      <c r="F204" s="15">
        <f t="shared" si="37"/>
        <v>29367.5</v>
      </c>
      <c r="G204" s="29">
        <f t="shared" si="39"/>
        <v>-0.11439324999810196</v>
      </c>
      <c r="H204" s="29"/>
      <c r="I204" s="29"/>
      <c r="J204" s="29">
        <f t="shared" si="42"/>
        <v>-0.11439324999810196</v>
      </c>
      <c r="L204" s="29"/>
      <c r="M204" s="29"/>
      <c r="N204" s="29">
        <f t="shared" ca="1" si="41"/>
        <v>-0.11583747529289475</v>
      </c>
      <c r="O204" s="29">
        <f t="shared" si="28"/>
        <v>-0.11541220338624002</v>
      </c>
      <c r="P204" s="30">
        <f t="shared" si="29"/>
        <v>40149.841200000003</v>
      </c>
      <c r="Q204" s="29">
        <f t="shared" si="30"/>
        <v>1.0382660071980165E-6</v>
      </c>
      <c r="S204" s="32">
        <v>1</v>
      </c>
      <c r="T204" s="29">
        <f t="shared" si="40"/>
        <v>1.0382660071980165E-6</v>
      </c>
      <c r="V204" s="29">
        <f t="shared" si="36"/>
        <v>-0.11439324999810196</v>
      </c>
    </row>
    <row r="205" spans="1:28">
      <c r="A205" s="20" t="s">
        <v>238</v>
      </c>
      <c r="B205" s="119" t="s">
        <v>90</v>
      </c>
      <c r="C205" s="20">
        <v>55410.378980000001</v>
      </c>
      <c r="D205" s="20">
        <v>5.9999999999999995E-4</v>
      </c>
      <c r="E205" s="29">
        <f t="shared" si="26"/>
        <v>29890.243150382281</v>
      </c>
      <c r="F205" s="118">
        <f>ROUND(2*E205,0)/2+0.5</f>
        <v>29890.5</v>
      </c>
      <c r="G205" s="29">
        <f t="shared" si="39"/>
        <v>-0.11886894999770448</v>
      </c>
      <c r="H205" s="29"/>
      <c r="I205" s="29"/>
      <c r="J205" s="29">
        <f t="shared" si="42"/>
        <v>-0.11886894999770448</v>
      </c>
      <c r="L205" s="29"/>
      <c r="M205" s="29"/>
      <c r="N205" s="29">
        <f t="shared" ca="1" si="41"/>
        <v>-0.11872824620442178</v>
      </c>
      <c r="O205" s="29">
        <f t="shared" si="28"/>
        <v>-0.11859011352777793</v>
      </c>
      <c r="P205" s="30">
        <f t="shared" si="29"/>
        <v>40391.878980000001</v>
      </c>
      <c r="Q205" s="29">
        <f t="shared" si="30"/>
        <v>7.774977696109795E-8</v>
      </c>
      <c r="S205" s="32">
        <v>1</v>
      </c>
      <c r="T205" s="29">
        <f t="shared" si="40"/>
        <v>7.774977696109795E-8</v>
      </c>
      <c r="V205" s="29">
        <f t="shared" si="36"/>
        <v>-0.11886894999770448</v>
      </c>
    </row>
    <row r="206" spans="1:28">
      <c r="A206" s="20" t="s">
        <v>227</v>
      </c>
      <c r="B206" s="119" t="s">
        <v>90</v>
      </c>
      <c r="C206" s="20">
        <v>55429.355600000003</v>
      </c>
      <c r="D206" s="20">
        <v>5.9999999999999995E-4</v>
      </c>
      <c r="E206" s="29">
        <f t="shared" si="26"/>
        <v>29931.247446228466</v>
      </c>
      <c r="F206" s="118">
        <f>ROUND(2*E206,0)/2+0.5</f>
        <v>29931.5</v>
      </c>
      <c r="G206" s="29">
        <f t="shared" si="39"/>
        <v>-0.11688084999332204</v>
      </c>
      <c r="H206" s="29"/>
      <c r="I206" s="29"/>
      <c r="J206" s="29">
        <f t="shared" si="42"/>
        <v>-0.11688084999332204</v>
      </c>
      <c r="L206" s="29"/>
      <c r="M206" s="29"/>
      <c r="N206" s="29">
        <f t="shared" ca="1" si="41"/>
        <v>-0.11895486495656828</v>
      </c>
      <c r="O206" s="29">
        <f t="shared" si="28"/>
        <v>-0.11884052253585729</v>
      </c>
      <c r="P206" s="30">
        <f t="shared" si="29"/>
        <v>40410.855600000003</v>
      </c>
      <c r="Q206" s="29">
        <f t="shared" si="30"/>
        <v>3.8403164739665656E-6</v>
      </c>
      <c r="S206" s="32">
        <v>1</v>
      </c>
      <c r="T206" s="29">
        <f t="shared" si="40"/>
        <v>3.8403164739665656E-6</v>
      </c>
      <c r="V206" s="29">
        <f t="shared" si="36"/>
        <v>-0.11688084999332204</v>
      </c>
    </row>
    <row r="207" spans="1:28">
      <c r="A207" s="20" t="s">
        <v>227</v>
      </c>
      <c r="B207" s="119" t="s">
        <v>89</v>
      </c>
      <c r="C207" s="20">
        <v>55431.435299999997</v>
      </c>
      <c r="D207" s="20">
        <v>4.0000000000000002E-4</v>
      </c>
      <c r="E207" s="29">
        <f t="shared" si="26"/>
        <v>29935.741219833624</v>
      </c>
      <c r="F207" s="118">
        <f>ROUND(2*E207,0)/2+0.5</f>
        <v>29936</v>
      </c>
      <c r="G207" s="29">
        <f t="shared" si="39"/>
        <v>-0.11976240000512917</v>
      </c>
      <c r="H207" s="29"/>
      <c r="I207" s="29"/>
      <c r="J207" s="29">
        <f t="shared" si="42"/>
        <v>-0.11976240000512917</v>
      </c>
      <c r="L207" s="29"/>
      <c r="M207" s="29"/>
      <c r="N207" s="29">
        <f t="shared" ca="1" si="41"/>
        <v>-0.11897973774643801</v>
      </c>
      <c r="O207" s="29">
        <f t="shared" si="28"/>
        <v>-0.11886801778768884</v>
      </c>
      <c r="P207" s="30">
        <f t="shared" si="29"/>
        <v>40412.935299999997</v>
      </c>
      <c r="Q207" s="29">
        <f t="shared" si="30"/>
        <v>7.9991955087347947E-7</v>
      </c>
      <c r="S207" s="32">
        <v>1</v>
      </c>
      <c r="T207" s="29">
        <f t="shared" si="40"/>
        <v>7.9991955087347947E-7</v>
      </c>
      <c r="V207" s="29">
        <f t="shared" si="36"/>
        <v>-0.11976240000512917</v>
      </c>
    </row>
    <row r="208" spans="1:28">
      <c r="A208" s="20" t="s">
        <v>238</v>
      </c>
      <c r="B208" s="119" t="s">
        <v>90</v>
      </c>
      <c r="C208" s="20">
        <v>55434.446580000003</v>
      </c>
      <c r="D208" s="20">
        <v>2.0000000000000001E-4</v>
      </c>
      <c r="E208" s="29">
        <f t="shared" si="26"/>
        <v>29942.247932619986</v>
      </c>
      <c r="F208" s="118">
        <f>ROUND(2*E208,0)/2+0.5</f>
        <v>29942.5</v>
      </c>
      <c r="G208" s="29">
        <f t="shared" si="39"/>
        <v>-0.11665574999642558</v>
      </c>
      <c r="H208" s="29"/>
      <c r="I208" s="29"/>
      <c r="J208" s="29">
        <f t="shared" si="42"/>
        <v>-0.11665574999642558</v>
      </c>
      <c r="L208" s="29"/>
      <c r="M208" s="29"/>
      <c r="N208" s="29">
        <f t="shared" ca="1" si="41"/>
        <v>-0.11901566510958318</v>
      </c>
      <c r="O208" s="29">
        <f t="shared" si="28"/>
        <v>-0.11890773711015709</v>
      </c>
      <c r="P208" s="30">
        <f t="shared" si="29"/>
        <v>40415.946580000003</v>
      </c>
      <c r="Q208" s="29">
        <f t="shared" si="30"/>
        <v>5.0714459604127644E-6</v>
      </c>
      <c r="S208" s="32">
        <v>1</v>
      </c>
      <c r="T208" s="29">
        <f t="shared" si="40"/>
        <v>5.0714459604127644E-6</v>
      </c>
      <c r="V208" s="29">
        <f t="shared" si="36"/>
        <v>-0.11665574999642558</v>
      </c>
    </row>
    <row r="209" spans="1:28">
      <c r="A209" s="20" t="s">
        <v>238</v>
      </c>
      <c r="B209" s="119" t="s">
        <v>90</v>
      </c>
      <c r="C209" s="20">
        <v>55460.368150000002</v>
      </c>
      <c r="D209" s="20">
        <v>2.0000000000000001E-4</v>
      </c>
      <c r="E209" s="29">
        <f t="shared" si="26"/>
        <v>29998.258735654323</v>
      </c>
      <c r="F209" s="15">
        <f>ROUND(2*E209,0)/2</f>
        <v>29998.5</v>
      </c>
      <c r="G209" s="29">
        <f t="shared" si="39"/>
        <v>-0.11165614999481477</v>
      </c>
      <c r="H209" s="29"/>
      <c r="I209" s="29"/>
      <c r="J209" s="29">
        <f t="shared" si="42"/>
        <v>-0.11165614999481477</v>
      </c>
      <c r="L209" s="29"/>
      <c r="M209" s="29"/>
      <c r="N209" s="29">
        <f t="shared" ca="1" si="41"/>
        <v>-0.11932519316129543</v>
      </c>
      <c r="O209" s="29">
        <f t="shared" si="28"/>
        <v>-0.11925012813297117</v>
      </c>
      <c r="P209" s="30">
        <f t="shared" si="29"/>
        <v>40441.868150000002</v>
      </c>
      <c r="Q209" s="29">
        <f t="shared" si="30"/>
        <v>5.7668503962797408E-5</v>
      </c>
      <c r="S209" s="32">
        <v>1</v>
      </c>
      <c r="T209" s="29">
        <f t="shared" si="40"/>
        <v>5.7668503962797408E-5</v>
      </c>
      <c r="V209" s="29">
        <f t="shared" si="36"/>
        <v>-0.11165614999481477</v>
      </c>
    </row>
    <row r="210" spans="1:28">
      <c r="A210" s="31" t="s">
        <v>305</v>
      </c>
      <c r="B210" s="120" t="s">
        <v>89</v>
      </c>
      <c r="C210" s="22">
        <v>55483.267999999996</v>
      </c>
      <c r="D210" s="31" t="s">
        <v>74</v>
      </c>
      <c r="E210" s="29">
        <f t="shared" si="26"/>
        <v>30047.740267361914</v>
      </c>
      <c r="F210" s="118">
        <f t="shared" ref="F210:F229" si="43">ROUND(2*E210,0)/2+0.5</f>
        <v>30048</v>
      </c>
      <c r="G210" s="29">
        <f t="shared" si="39"/>
        <v>-0.12020320000010543</v>
      </c>
      <c r="H210" s="29"/>
      <c r="I210" s="29"/>
      <c r="J210" s="29">
        <f t="shared" si="42"/>
        <v>-0.12020320000010543</v>
      </c>
      <c r="L210" s="29"/>
      <c r="M210" s="29"/>
      <c r="N210" s="29">
        <f t="shared" ca="1" si="41"/>
        <v>-0.11959879384986254</v>
      </c>
      <c r="O210" s="29">
        <f t="shared" si="28"/>
        <v>-0.11955306647884516</v>
      </c>
      <c r="P210" s="30">
        <f t="shared" si="29"/>
        <v>40464.767999999996</v>
      </c>
      <c r="Q210" s="29">
        <f t="shared" si="30"/>
        <v>4.2267359546627568E-7</v>
      </c>
      <c r="R210" s="4"/>
      <c r="S210" s="32">
        <v>1</v>
      </c>
      <c r="T210" s="29">
        <f t="shared" si="40"/>
        <v>4.2267359546627568E-7</v>
      </c>
      <c r="V210" s="29">
        <f t="shared" si="36"/>
        <v>-0.12020320000010543</v>
      </c>
      <c r="Z210" t="s">
        <v>282</v>
      </c>
      <c r="AB210" t="s">
        <v>283</v>
      </c>
    </row>
    <row r="211" spans="1:28">
      <c r="A211" s="31" t="s">
        <v>305</v>
      </c>
      <c r="B211" s="120" t="s">
        <v>89</v>
      </c>
      <c r="C211" s="22">
        <v>55483.267999999996</v>
      </c>
      <c r="D211" s="31" t="s">
        <v>168</v>
      </c>
      <c r="E211" s="29">
        <f t="shared" si="26"/>
        <v>30047.740267361914</v>
      </c>
      <c r="F211" s="118">
        <f t="shared" si="43"/>
        <v>30048</v>
      </c>
      <c r="G211" s="29">
        <f t="shared" si="39"/>
        <v>-0.12020320000010543</v>
      </c>
      <c r="H211" s="29"/>
      <c r="I211" s="29"/>
      <c r="J211" s="29">
        <f t="shared" si="42"/>
        <v>-0.12020320000010543</v>
      </c>
      <c r="L211" s="29"/>
      <c r="M211" s="29"/>
      <c r="N211" s="29">
        <f t="shared" ca="1" si="41"/>
        <v>-0.11959879384986254</v>
      </c>
      <c r="O211" s="29">
        <f t="shared" si="28"/>
        <v>-0.11955306647884516</v>
      </c>
      <c r="P211" s="30">
        <f t="shared" si="29"/>
        <v>40464.767999999996</v>
      </c>
      <c r="Q211" s="29">
        <f t="shared" si="30"/>
        <v>4.2267359546627568E-7</v>
      </c>
      <c r="R211" s="4"/>
      <c r="S211" s="32">
        <v>1</v>
      </c>
      <c r="T211" s="29">
        <f t="shared" si="40"/>
        <v>4.2267359546627568E-7</v>
      </c>
      <c r="V211" s="29">
        <f t="shared" ref="V211:V229" si="44">G211+R211</f>
        <v>-0.12020320000010543</v>
      </c>
      <c r="Z211" t="s">
        <v>282</v>
      </c>
      <c r="AB211" t="s">
        <v>283</v>
      </c>
    </row>
    <row r="212" spans="1:28">
      <c r="A212" s="20" t="s">
        <v>238</v>
      </c>
      <c r="B212" s="119" t="s">
        <v>89</v>
      </c>
      <c r="C212" s="20">
        <v>55483.268049999999</v>
      </c>
      <c r="D212" s="20">
        <v>1E-4</v>
      </c>
      <c r="E212" s="29">
        <f t="shared" si="26"/>
        <v>30047.740375400906</v>
      </c>
      <c r="F212" s="118">
        <f t="shared" si="43"/>
        <v>30048</v>
      </c>
      <c r="G212" s="29">
        <f t="shared" si="39"/>
        <v>-0.12015319999773055</v>
      </c>
      <c r="H212" s="29"/>
      <c r="I212" s="29"/>
      <c r="J212" s="29">
        <f t="shared" si="42"/>
        <v>-0.12015319999773055</v>
      </c>
      <c r="L212" s="29"/>
      <c r="M212" s="29"/>
      <c r="N212" s="29">
        <f t="shared" ca="1" si="41"/>
        <v>-0.11959879384986254</v>
      </c>
      <c r="O212" s="29">
        <f t="shared" si="28"/>
        <v>-0.11955306647884516</v>
      </c>
      <c r="P212" s="30">
        <f t="shared" si="29"/>
        <v>40464.768049999999</v>
      </c>
      <c r="Q212" s="29">
        <f t="shared" si="30"/>
        <v>3.6016024048976757E-7</v>
      </c>
      <c r="S212" s="32">
        <v>1</v>
      </c>
      <c r="T212" s="29">
        <f t="shared" si="40"/>
        <v>3.6016024048976757E-7</v>
      </c>
      <c r="V212" s="29">
        <f t="shared" si="44"/>
        <v>-0.12015319999773055</v>
      </c>
    </row>
    <row r="213" spans="1:28">
      <c r="A213" s="20" t="s">
        <v>238</v>
      </c>
      <c r="B213" s="119" t="s">
        <v>89</v>
      </c>
      <c r="C213" s="20">
        <v>55483.268049999999</v>
      </c>
      <c r="D213" s="20">
        <v>8.0000000000000004E-4</v>
      </c>
      <c r="E213" s="29">
        <f t="shared" ref="E213:E229" si="45">(C213-C$7)/C$8</f>
        <v>30047.740375400906</v>
      </c>
      <c r="F213" s="118">
        <f t="shared" si="43"/>
        <v>30048</v>
      </c>
      <c r="G213" s="29">
        <f t="shared" si="39"/>
        <v>-0.12015319999773055</v>
      </c>
      <c r="H213" s="29"/>
      <c r="I213" s="29"/>
      <c r="J213" s="29">
        <f t="shared" si="42"/>
        <v>-0.12015319999773055</v>
      </c>
      <c r="L213" s="29"/>
      <c r="M213" s="29"/>
      <c r="N213" s="29">
        <f t="shared" ca="1" si="41"/>
        <v>-0.11959879384986254</v>
      </c>
      <c r="O213" s="29">
        <f t="shared" ref="O213:O229" si="46">+D$11+D$12*F213+D$13*F213^2</f>
        <v>-0.11955306647884516</v>
      </c>
      <c r="P213" s="30">
        <f t="shared" ref="P213:P229" si="47">C213-15018.5</f>
        <v>40464.768049999999</v>
      </c>
      <c r="Q213" s="29">
        <f t="shared" ref="Q213:Q229" si="48">(G213-O213)^2</f>
        <v>3.6016024048976757E-7</v>
      </c>
      <c r="S213" s="32">
        <v>1</v>
      </c>
      <c r="T213" s="29">
        <f t="shared" si="40"/>
        <v>3.6016024048976757E-7</v>
      </c>
      <c r="V213" s="29">
        <f t="shared" si="44"/>
        <v>-0.12015319999773055</v>
      </c>
    </row>
    <row r="214" spans="1:28">
      <c r="A214" s="20" t="s">
        <v>226</v>
      </c>
      <c r="B214" s="119" t="s">
        <v>90</v>
      </c>
      <c r="C214" s="20">
        <v>55518.6751</v>
      </c>
      <c r="D214" s="20">
        <v>5.9999999999999995E-4</v>
      </c>
      <c r="E214" s="29">
        <f t="shared" si="45"/>
        <v>30124.247211351703</v>
      </c>
      <c r="F214" s="118">
        <f t="shared" si="43"/>
        <v>30124.5</v>
      </c>
      <c r="G214" s="29">
        <f t="shared" si="39"/>
        <v>-0.11698954999883426</v>
      </c>
      <c r="H214" s="29"/>
      <c r="I214" s="29"/>
      <c r="J214" s="29">
        <f t="shared" si="42"/>
        <v>-0.11698954999883426</v>
      </c>
      <c r="L214" s="29"/>
      <c r="M214" s="29"/>
      <c r="N214" s="29">
        <f t="shared" ca="1" si="41"/>
        <v>-0.12002163127764802</v>
      </c>
      <c r="O214" s="29">
        <f t="shared" si="46"/>
        <v>-0.12002177760109116</v>
      </c>
      <c r="P214" s="30">
        <f t="shared" si="47"/>
        <v>40500.1751</v>
      </c>
      <c r="Q214" s="29">
        <f t="shared" si="48"/>
        <v>9.1944042318886022E-6</v>
      </c>
      <c r="S214" s="32">
        <v>1</v>
      </c>
      <c r="T214" s="29">
        <f t="shared" si="40"/>
        <v>9.1944042318886022E-6</v>
      </c>
      <c r="V214" s="29">
        <f t="shared" si="44"/>
        <v>-0.11698954999883426</v>
      </c>
    </row>
    <row r="215" spans="1:28">
      <c r="A215" s="31" t="s">
        <v>303</v>
      </c>
      <c r="B215" s="120" t="s">
        <v>89</v>
      </c>
      <c r="C215" s="22">
        <v>55845.168799999999</v>
      </c>
      <c r="D215" s="20">
        <v>1.0005999999999999</v>
      </c>
      <c r="E215" s="29">
        <f t="shared" si="45"/>
        <v>30829.728180392267</v>
      </c>
      <c r="F215" s="118">
        <f t="shared" si="43"/>
        <v>30830</v>
      </c>
      <c r="G215" s="29">
        <f t="shared" si="39"/>
        <v>-0.12579700000060257</v>
      </c>
      <c r="H215" s="29"/>
      <c r="I215" s="29"/>
      <c r="J215" s="29">
        <f t="shared" si="42"/>
        <v>-0.12579700000060257</v>
      </c>
      <c r="L215" s="29"/>
      <c r="M215" s="29"/>
      <c r="N215" s="29">
        <f t="shared" ca="1" si="41"/>
        <v>-0.12392113200055878</v>
      </c>
      <c r="O215" s="29">
        <f t="shared" si="46"/>
        <v>-0.12437488153506474</v>
      </c>
      <c r="P215" s="30">
        <f t="shared" si="47"/>
        <v>40826.668799999999</v>
      </c>
      <c r="Q215" s="29">
        <f t="shared" si="48"/>
        <v>2.0224209300236735E-6</v>
      </c>
      <c r="R215" s="4"/>
      <c r="S215" s="32">
        <v>1</v>
      </c>
      <c r="T215" s="29">
        <f t="shared" si="40"/>
        <v>2.0224209300236735E-6</v>
      </c>
      <c r="V215" s="29">
        <f t="shared" si="44"/>
        <v>-0.12579700000060257</v>
      </c>
      <c r="X215" s="17">
        <v>19736</v>
      </c>
      <c r="Y215" s="16">
        <v>-5.4000000000000003E-3</v>
      </c>
      <c r="Z215" t="s">
        <v>278</v>
      </c>
      <c r="AB215" t="s">
        <v>279</v>
      </c>
    </row>
    <row r="216" spans="1:28">
      <c r="A216" s="51" t="s">
        <v>307</v>
      </c>
      <c r="B216" s="128" t="s">
        <v>90</v>
      </c>
      <c r="C216" s="52">
        <v>56245.713499999998</v>
      </c>
      <c r="D216" s="52">
        <v>8.0000000000000004E-4</v>
      </c>
      <c r="E216" s="29">
        <f t="shared" si="45"/>
        <v>31695.217049243522</v>
      </c>
      <c r="F216" s="118">
        <f t="shared" si="43"/>
        <v>31695.5</v>
      </c>
      <c r="G216" s="29">
        <f t="shared" si="39"/>
        <v>-0.13094845000159694</v>
      </c>
      <c r="H216" s="29"/>
      <c r="I216" s="29"/>
      <c r="J216" s="29">
        <f t="shared" si="42"/>
        <v>-0.13094845000159694</v>
      </c>
      <c r="L216" s="29"/>
      <c r="M216" s="29"/>
      <c r="N216" s="29">
        <f t="shared" ca="1" si="41"/>
        <v>-0.12870499858550455</v>
      </c>
      <c r="O216" s="29">
        <f t="shared" si="46"/>
        <v>-0.12979050577028331</v>
      </c>
      <c r="P216" s="30">
        <f t="shared" si="47"/>
        <v>41227.213499999998</v>
      </c>
      <c r="Q216" s="29">
        <f t="shared" si="48"/>
        <v>1.3408348428325111E-6</v>
      </c>
      <c r="R216" s="4"/>
      <c r="S216" s="32">
        <v>1</v>
      </c>
      <c r="T216" s="29">
        <f t="shared" si="40"/>
        <v>1.3408348428325111E-6</v>
      </c>
      <c r="V216" s="29">
        <f t="shared" si="44"/>
        <v>-0.13094845000159694</v>
      </c>
      <c r="X216" s="17"/>
      <c r="Y216" s="16"/>
    </row>
    <row r="217" spans="1:28">
      <c r="A217" s="146" t="s">
        <v>312</v>
      </c>
      <c r="B217" s="147" t="s">
        <v>89</v>
      </c>
      <c r="C217" s="146">
        <v>56876.499100000001</v>
      </c>
      <c r="D217" s="146">
        <v>4.7000000000000002E-3</v>
      </c>
      <c r="E217" s="29">
        <f t="shared" si="45"/>
        <v>33058.205787907806</v>
      </c>
      <c r="F217" s="118">
        <f t="shared" si="43"/>
        <v>33058.5</v>
      </c>
      <c r="G217" s="29">
        <f t="shared" si="39"/>
        <v>-0.13616014999570325</v>
      </c>
      <c r="H217" s="29"/>
      <c r="I217" s="29"/>
      <c r="J217" s="29">
        <f t="shared" si="42"/>
        <v>-0.13616014999570325</v>
      </c>
      <c r="L217" s="29"/>
      <c r="M217" s="29"/>
      <c r="N217" s="29">
        <f t="shared" ca="1" si="41"/>
        <v>-0.13623869027271551</v>
      </c>
      <c r="O217" s="29">
        <f t="shared" si="46"/>
        <v>-0.13848727016148982</v>
      </c>
      <c r="P217" s="30">
        <f t="shared" si="47"/>
        <v>41857.999100000001</v>
      </c>
      <c r="Q217" s="29">
        <f t="shared" si="48"/>
        <v>5.4154882660104995E-6</v>
      </c>
      <c r="R217" s="4"/>
      <c r="S217" s="32">
        <v>1</v>
      </c>
      <c r="T217" s="29">
        <f t="shared" si="40"/>
        <v>5.4154882660104995E-6</v>
      </c>
      <c r="V217" s="29">
        <f t="shared" si="44"/>
        <v>-0.13616014999570325</v>
      </c>
      <c r="X217" s="17"/>
      <c r="Y217" s="16"/>
    </row>
    <row r="218" spans="1:28">
      <c r="A218" s="146" t="s">
        <v>312</v>
      </c>
      <c r="B218" s="147" t="s">
        <v>89</v>
      </c>
      <c r="C218" s="146">
        <v>56877.422700000003</v>
      </c>
      <c r="D218" s="146">
        <v>2.2000000000000001E-3</v>
      </c>
      <c r="E218" s="29">
        <f t="shared" si="45"/>
        <v>33060.201484066747</v>
      </c>
      <c r="F218" s="118">
        <f t="shared" si="43"/>
        <v>33060.5</v>
      </c>
      <c r="G218" s="29">
        <f t="shared" si="39"/>
        <v>-0.13815194999187952</v>
      </c>
      <c r="H218" s="29"/>
      <c r="I218" s="29"/>
      <c r="J218" s="29">
        <f t="shared" si="42"/>
        <v>-0.13815194999187952</v>
      </c>
      <c r="L218" s="29"/>
      <c r="M218" s="29"/>
      <c r="N218" s="29">
        <f t="shared" ca="1" si="41"/>
        <v>-0.13624974484599095</v>
      </c>
      <c r="O218" s="29">
        <f t="shared" si="46"/>
        <v>-0.13850018252196958</v>
      </c>
      <c r="P218" s="30">
        <f t="shared" si="47"/>
        <v>41858.922700000003</v>
      </c>
      <c r="Q218" s="29">
        <f t="shared" si="48"/>
        <v>1.2126589501292388E-7</v>
      </c>
      <c r="R218" s="4"/>
      <c r="S218" s="32">
        <v>1</v>
      </c>
      <c r="T218" s="29">
        <f t="shared" si="40"/>
        <v>1.2126589501292388E-7</v>
      </c>
      <c r="V218" s="29">
        <f t="shared" si="44"/>
        <v>-0.13815194999187952</v>
      </c>
      <c r="X218" s="17"/>
      <c r="Y218" s="16"/>
    </row>
    <row r="219" spans="1:28">
      <c r="A219" s="143" t="s">
        <v>311</v>
      </c>
      <c r="B219" s="145" t="s">
        <v>89</v>
      </c>
      <c r="C219" s="144">
        <v>56616.176760000002</v>
      </c>
      <c r="D219" s="143">
        <v>4.0000000000000002E-4</v>
      </c>
      <c r="E219" s="29">
        <f t="shared" si="45"/>
        <v>32495.706552283638</v>
      </c>
      <c r="F219" s="118">
        <f t="shared" si="43"/>
        <v>32496</v>
      </c>
      <c r="G219" s="29">
        <f t="shared" si="39"/>
        <v>-0.13580639999418054</v>
      </c>
      <c r="H219" s="29"/>
      <c r="I219" s="29"/>
      <c r="J219" s="29">
        <f t="shared" si="42"/>
        <v>-0.13580639999418054</v>
      </c>
      <c r="L219" s="29"/>
      <c r="M219" s="29"/>
      <c r="N219" s="29">
        <f t="shared" ca="1" si="41"/>
        <v>-0.13312959153899862</v>
      </c>
      <c r="O219" s="29">
        <f t="shared" si="46"/>
        <v>-0.134873249401118</v>
      </c>
      <c r="P219" s="30">
        <f t="shared" si="47"/>
        <v>41597.676760000002</v>
      </c>
      <c r="Q219" s="29">
        <f t="shared" si="48"/>
        <v>8.7077002933296495E-7</v>
      </c>
      <c r="R219" s="4"/>
      <c r="S219" s="32">
        <v>1</v>
      </c>
      <c r="T219" s="29">
        <f t="shared" si="40"/>
        <v>8.7077002933296495E-7</v>
      </c>
      <c r="V219" s="29">
        <f t="shared" si="44"/>
        <v>-0.13580639999418054</v>
      </c>
      <c r="X219" s="17"/>
      <c r="Y219" s="16"/>
    </row>
    <row r="220" spans="1:28">
      <c r="A220" s="143" t="s">
        <v>311</v>
      </c>
      <c r="B220" s="145" t="s">
        <v>89</v>
      </c>
      <c r="C220" s="144">
        <v>56616.177580000003</v>
      </c>
      <c r="D220" s="143">
        <v>2.0000000000000001E-4</v>
      </c>
      <c r="E220" s="29">
        <f t="shared" si="45"/>
        <v>32495.708324123021</v>
      </c>
      <c r="F220" s="118">
        <f t="shared" si="43"/>
        <v>32496</v>
      </c>
      <c r="G220" s="29">
        <f t="shared" si="39"/>
        <v>-0.13498639999306761</v>
      </c>
      <c r="H220" s="29"/>
      <c r="I220" s="29"/>
      <c r="J220" s="29">
        <f t="shared" si="42"/>
        <v>-0.13498639999306761</v>
      </c>
      <c r="L220" s="29"/>
      <c r="M220" s="29"/>
      <c r="N220" s="29">
        <f t="shared" ca="1" si="41"/>
        <v>-0.13312959153899862</v>
      </c>
      <c r="O220" s="29">
        <f t="shared" si="46"/>
        <v>-0.134873249401118</v>
      </c>
      <c r="P220" s="30">
        <f t="shared" si="47"/>
        <v>41597.677580000003</v>
      </c>
      <c r="Q220" s="29">
        <f t="shared" si="48"/>
        <v>1.2803056458546411E-8</v>
      </c>
      <c r="R220" s="4"/>
      <c r="S220" s="32">
        <v>1</v>
      </c>
      <c r="T220" s="29">
        <f t="shared" si="40"/>
        <v>1.2803056458546411E-8</v>
      </c>
      <c r="V220" s="29">
        <f t="shared" si="44"/>
        <v>-0.13498639999306761</v>
      </c>
      <c r="X220" s="17"/>
      <c r="Y220" s="16"/>
    </row>
    <row r="221" spans="1:28">
      <c r="A221" s="143" t="s">
        <v>311</v>
      </c>
      <c r="B221" s="145" t="s">
        <v>89</v>
      </c>
      <c r="C221" s="144">
        <v>56596.276279999998</v>
      </c>
      <c r="D221" s="143">
        <v>2.0000000000000001E-4</v>
      </c>
      <c r="E221" s="29">
        <f t="shared" si="45"/>
        <v>32452.705998475787</v>
      </c>
      <c r="F221" s="118">
        <f t="shared" si="43"/>
        <v>32453</v>
      </c>
      <c r="G221" s="29">
        <f t="shared" ref="G221:G229" si="49">C221-(C$7+F221*C$8)</f>
        <v>-0.13606270000309451</v>
      </c>
      <c r="H221" s="29"/>
      <c r="I221" s="29"/>
      <c r="J221" s="29">
        <f t="shared" si="42"/>
        <v>-0.13606270000309451</v>
      </c>
      <c r="L221" s="29"/>
      <c r="M221" s="29"/>
      <c r="N221" s="29">
        <f t="shared" ca="1" si="41"/>
        <v>-0.13289191821357665</v>
      </c>
      <c r="O221" s="29">
        <f t="shared" si="46"/>
        <v>-0.13459841914426757</v>
      </c>
      <c r="P221" s="30">
        <f t="shared" si="47"/>
        <v>41577.776279999998</v>
      </c>
      <c r="Q221" s="29">
        <f t="shared" si="48"/>
        <v>2.1441184335269563E-6</v>
      </c>
      <c r="R221" s="4"/>
      <c r="S221" s="32">
        <v>1</v>
      </c>
      <c r="T221" s="29">
        <f t="shared" ref="T221:T229" si="50">+S221*Q221</f>
        <v>2.1441184335269563E-6</v>
      </c>
      <c r="V221" s="29">
        <f t="shared" si="44"/>
        <v>-0.13606270000309451</v>
      </c>
      <c r="X221" s="17"/>
      <c r="Y221" s="16"/>
    </row>
    <row r="222" spans="1:28">
      <c r="A222" s="143" t="s">
        <v>311</v>
      </c>
      <c r="B222" s="145" t="s">
        <v>89</v>
      </c>
      <c r="C222" s="144">
        <v>56596.276850000002</v>
      </c>
      <c r="D222" s="143">
        <v>2.0000000000000001E-4</v>
      </c>
      <c r="E222" s="29">
        <f t="shared" si="45"/>
        <v>32452.707230120242</v>
      </c>
      <c r="F222" s="118">
        <f t="shared" si="43"/>
        <v>32453</v>
      </c>
      <c r="G222" s="29">
        <f t="shared" si="49"/>
        <v>-0.13549269999930402</v>
      </c>
      <c r="H222" s="29"/>
      <c r="I222" s="29"/>
      <c r="J222" s="29">
        <f t="shared" si="42"/>
        <v>-0.13549269999930402</v>
      </c>
      <c r="L222" s="29"/>
      <c r="M222" s="29"/>
      <c r="N222" s="29">
        <f t="shared" ca="1" si="41"/>
        <v>-0.13289191821357665</v>
      </c>
      <c r="O222" s="29">
        <f t="shared" si="46"/>
        <v>-0.13459841914426757</v>
      </c>
      <c r="P222" s="30">
        <f t="shared" si="47"/>
        <v>41577.776850000002</v>
      </c>
      <c r="Q222" s="29">
        <f t="shared" si="48"/>
        <v>7.9973824768473411E-7</v>
      </c>
      <c r="R222" s="4"/>
      <c r="S222" s="32">
        <v>1</v>
      </c>
      <c r="T222" s="29">
        <f t="shared" si="50"/>
        <v>7.9973824768473411E-7</v>
      </c>
      <c r="V222" s="29">
        <f t="shared" si="44"/>
        <v>-0.13549269999930402</v>
      </c>
      <c r="X222" s="17"/>
      <c r="Y222" s="16"/>
    </row>
    <row r="223" spans="1:28">
      <c r="A223" s="143" t="s">
        <v>311</v>
      </c>
      <c r="B223" s="145" t="s">
        <v>89</v>
      </c>
      <c r="C223" s="144">
        <v>56596.277159999998</v>
      </c>
      <c r="D223" s="143">
        <v>2.0000000000000001E-4</v>
      </c>
      <c r="E223" s="29">
        <f t="shared" si="45"/>
        <v>32452.707899961948</v>
      </c>
      <c r="F223" s="118">
        <f t="shared" si="43"/>
        <v>32453</v>
      </c>
      <c r="G223" s="29">
        <f t="shared" si="49"/>
        <v>-0.1351827000034973</v>
      </c>
      <c r="H223" s="29"/>
      <c r="I223" s="29"/>
      <c r="J223" s="29">
        <f t="shared" si="42"/>
        <v>-0.1351827000034973</v>
      </c>
      <c r="L223" s="29"/>
      <c r="M223" s="29"/>
      <c r="N223" s="29">
        <f t="shared" ca="1" si="41"/>
        <v>-0.13289191821357665</v>
      </c>
      <c r="O223" s="29">
        <f t="shared" si="46"/>
        <v>-0.13459841914426757</v>
      </c>
      <c r="P223" s="30">
        <f t="shared" si="47"/>
        <v>41577.777159999998</v>
      </c>
      <c r="Q223" s="29">
        <f t="shared" si="48"/>
        <v>3.4138412246223798E-7</v>
      </c>
      <c r="R223" s="4"/>
      <c r="S223" s="32">
        <v>1</v>
      </c>
      <c r="T223" s="29">
        <f t="shared" si="50"/>
        <v>3.4138412246223798E-7</v>
      </c>
      <c r="V223" s="29">
        <f t="shared" si="44"/>
        <v>-0.1351827000034973</v>
      </c>
    </row>
    <row r="224" spans="1:28">
      <c r="A224" s="143" t="s">
        <v>311</v>
      </c>
      <c r="B224" s="145" t="s">
        <v>90</v>
      </c>
      <c r="C224" s="144">
        <v>56596.509610000001</v>
      </c>
      <c r="D224" s="143">
        <v>2.9999999999999997E-4</v>
      </c>
      <c r="E224" s="29">
        <f t="shared" si="45"/>
        <v>32453.210173210271</v>
      </c>
      <c r="F224" s="118">
        <f t="shared" si="43"/>
        <v>32453.5</v>
      </c>
      <c r="G224" s="29">
        <f t="shared" si="49"/>
        <v>-0.13413064999622293</v>
      </c>
      <c r="H224" s="29"/>
      <c r="I224" s="29"/>
      <c r="J224" s="29">
        <f t="shared" si="42"/>
        <v>-0.13413064999622293</v>
      </c>
      <c r="L224" s="29"/>
      <c r="M224" s="29"/>
      <c r="N224" s="29">
        <f t="shared" ref="N224:N229" ca="1" si="51">+C$11+C$12*F224</f>
        <v>-0.13289468185689551</v>
      </c>
      <c r="O224" s="29">
        <f t="shared" si="46"/>
        <v>-0.13460161366838841</v>
      </c>
      <c r="P224" s="30">
        <f t="shared" si="47"/>
        <v>41578.009610000001</v>
      </c>
      <c r="Q224" s="29">
        <f t="shared" si="48"/>
        <v>2.2180678049959453E-7</v>
      </c>
      <c r="R224" s="4"/>
      <c r="S224" s="32">
        <v>1</v>
      </c>
      <c r="T224" s="29">
        <f t="shared" si="50"/>
        <v>2.2180678049959453E-7</v>
      </c>
      <c r="V224" s="29">
        <f t="shared" si="44"/>
        <v>-0.13413064999622293</v>
      </c>
    </row>
    <row r="225" spans="1:22">
      <c r="A225" s="143" t="s">
        <v>311</v>
      </c>
      <c r="B225" s="145" t="s">
        <v>90</v>
      </c>
      <c r="C225" s="144">
        <v>56596.51296</v>
      </c>
      <c r="D225" s="143">
        <v>1E-3</v>
      </c>
      <c r="E225" s="29">
        <f t="shared" si="45"/>
        <v>32453.217411822367</v>
      </c>
      <c r="F225" s="118">
        <f t="shared" si="43"/>
        <v>32453.5</v>
      </c>
      <c r="G225" s="29">
        <f t="shared" si="49"/>
        <v>-0.13078064999717753</v>
      </c>
      <c r="H225" s="29"/>
      <c r="I225" s="29"/>
      <c r="J225" s="29">
        <f t="shared" si="42"/>
        <v>-0.13078064999717753</v>
      </c>
      <c r="L225" s="29"/>
      <c r="M225" s="29"/>
      <c r="N225" s="29">
        <f t="shared" ca="1" si="51"/>
        <v>-0.13289468185689551</v>
      </c>
      <c r="O225" s="29">
        <f t="shared" si="46"/>
        <v>-0.13460161366838841</v>
      </c>
      <c r="P225" s="30">
        <f t="shared" si="47"/>
        <v>41578.01296</v>
      </c>
      <c r="Q225" s="29">
        <f t="shared" si="48"/>
        <v>1.4599763376713289E-5</v>
      </c>
      <c r="R225" s="4"/>
      <c r="S225" s="32">
        <v>1</v>
      </c>
      <c r="T225" s="29">
        <f t="shared" si="50"/>
        <v>1.4599763376713289E-5</v>
      </c>
      <c r="V225" s="29">
        <f t="shared" si="44"/>
        <v>-0.13078064999717753</v>
      </c>
    </row>
    <row r="226" spans="1:22">
      <c r="A226" s="143" t="s">
        <v>311</v>
      </c>
      <c r="B226" s="145" t="s">
        <v>90</v>
      </c>
      <c r="C226" s="144">
        <v>56605.304089999998</v>
      </c>
      <c r="D226" s="143">
        <v>2.0000000000000001E-4</v>
      </c>
      <c r="E226" s="29">
        <f t="shared" si="45"/>
        <v>32472.21310733306</v>
      </c>
      <c r="F226" s="118">
        <f t="shared" si="43"/>
        <v>32472.5</v>
      </c>
      <c r="G226" s="29">
        <f t="shared" si="49"/>
        <v>-0.13277275000291411</v>
      </c>
      <c r="H226" s="29"/>
      <c r="I226" s="29"/>
      <c r="J226" s="29">
        <f t="shared" si="42"/>
        <v>-0.13277275000291411</v>
      </c>
      <c r="L226" s="29"/>
      <c r="M226" s="29"/>
      <c r="N226" s="29">
        <f t="shared" ca="1" si="51"/>
        <v>-0.13299970030301217</v>
      </c>
      <c r="O226" s="29">
        <f t="shared" si="46"/>
        <v>-0.1347230260983058</v>
      </c>
      <c r="P226" s="30">
        <f t="shared" si="47"/>
        <v>41586.804089999998</v>
      </c>
      <c r="Q226" s="29">
        <f t="shared" si="48"/>
        <v>3.8035768482562772E-6</v>
      </c>
      <c r="R226" s="4"/>
      <c r="S226" s="32">
        <v>1</v>
      </c>
      <c r="T226" s="29">
        <f t="shared" si="50"/>
        <v>3.8035768482562772E-6</v>
      </c>
      <c r="V226" s="29">
        <f t="shared" si="44"/>
        <v>-0.13277275000291411</v>
      </c>
    </row>
    <row r="227" spans="1:22">
      <c r="A227" s="143" t="s">
        <v>311</v>
      </c>
      <c r="B227" s="145" t="s">
        <v>90</v>
      </c>
      <c r="C227" s="144">
        <v>56605.304210000002</v>
      </c>
      <c r="D227" s="143">
        <v>2.9999999999999997E-4</v>
      </c>
      <c r="E227" s="29">
        <f t="shared" si="45"/>
        <v>32472.213366626635</v>
      </c>
      <c r="F227" s="118">
        <f t="shared" si="43"/>
        <v>32472.5</v>
      </c>
      <c r="G227" s="29">
        <f t="shared" si="49"/>
        <v>-0.13265274999866961</v>
      </c>
      <c r="H227" s="29"/>
      <c r="I227" s="29"/>
      <c r="J227" s="29">
        <f t="shared" si="42"/>
        <v>-0.13265274999866961</v>
      </c>
      <c r="L227" s="29"/>
      <c r="M227" s="29"/>
      <c r="N227" s="29">
        <f t="shared" ca="1" si="51"/>
        <v>-0.13299970030301217</v>
      </c>
      <c r="O227" s="29">
        <f t="shared" si="46"/>
        <v>-0.1347230260983058</v>
      </c>
      <c r="P227" s="30">
        <f t="shared" si="47"/>
        <v>41586.804210000002</v>
      </c>
      <c r="Q227" s="29">
        <f t="shared" si="48"/>
        <v>4.2860431287248686E-6</v>
      </c>
      <c r="R227" s="4"/>
      <c r="S227" s="32">
        <v>1</v>
      </c>
      <c r="T227" s="29">
        <f t="shared" si="50"/>
        <v>4.2860431287248686E-6</v>
      </c>
      <c r="V227" s="29">
        <f t="shared" si="44"/>
        <v>-0.13265274999866961</v>
      </c>
    </row>
    <row r="228" spans="1:22">
      <c r="A228" s="143" t="s">
        <v>311</v>
      </c>
      <c r="B228" s="145" t="s">
        <v>89</v>
      </c>
      <c r="C228" s="144">
        <v>56590.259749999997</v>
      </c>
      <c r="D228" s="143">
        <v>2.9999999999999997E-4</v>
      </c>
      <c r="E228" s="29">
        <f t="shared" si="45"/>
        <v>32439.705602404862</v>
      </c>
      <c r="F228" s="118">
        <f t="shared" si="43"/>
        <v>32440</v>
      </c>
      <c r="G228" s="29">
        <f t="shared" si="49"/>
        <v>-0.13624600000184728</v>
      </c>
      <c r="H228" s="29"/>
      <c r="I228" s="29"/>
      <c r="J228" s="29">
        <f t="shared" si="42"/>
        <v>-0.13624600000184728</v>
      </c>
      <c r="L228" s="29"/>
      <c r="M228" s="29"/>
      <c r="N228" s="29">
        <f t="shared" ca="1" si="51"/>
        <v>-0.13282006348728631</v>
      </c>
      <c r="O228" s="29">
        <f t="shared" si="46"/>
        <v>-0.1345153712339624</v>
      </c>
      <c r="P228" s="30">
        <f t="shared" si="47"/>
        <v>41571.759749999997</v>
      </c>
      <c r="Q228" s="29">
        <f t="shared" si="48"/>
        <v>2.9950759322307329E-6</v>
      </c>
      <c r="R228" s="4"/>
      <c r="S228" s="32">
        <v>1</v>
      </c>
      <c r="T228" s="29">
        <f t="shared" si="50"/>
        <v>2.9950759322307329E-6</v>
      </c>
      <c r="V228" s="29">
        <f t="shared" si="44"/>
        <v>-0.13624600000184728</v>
      </c>
    </row>
    <row r="229" spans="1:22">
      <c r="A229" s="143" t="s">
        <v>311</v>
      </c>
      <c r="B229" s="145" t="s">
        <v>89</v>
      </c>
      <c r="C229" s="144">
        <v>56590.26079</v>
      </c>
      <c r="D229" s="143">
        <v>2.9999999999999997E-4</v>
      </c>
      <c r="E229" s="29">
        <f t="shared" si="45"/>
        <v>32439.707849615785</v>
      </c>
      <c r="F229" s="118">
        <f t="shared" si="43"/>
        <v>32440</v>
      </c>
      <c r="G229" s="29">
        <f t="shared" si="49"/>
        <v>-0.13520599999901606</v>
      </c>
      <c r="H229" s="29"/>
      <c r="I229" s="29"/>
      <c r="J229" s="29">
        <f t="shared" si="42"/>
        <v>-0.13520599999901606</v>
      </c>
      <c r="L229" s="29"/>
      <c r="M229" s="29"/>
      <c r="N229" s="29">
        <f t="shared" ca="1" si="51"/>
        <v>-0.13282006348728631</v>
      </c>
      <c r="O229" s="29">
        <f t="shared" si="46"/>
        <v>-0.1345153712339624</v>
      </c>
      <c r="P229" s="30">
        <f t="shared" si="47"/>
        <v>41571.76079</v>
      </c>
      <c r="Q229" s="29">
        <f t="shared" si="48"/>
        <v>4.7696809111954073E-7</v>
      </c>
      <c r="R229" s="4"/>
      <c r="S229" s="32">
        <v>1</v>
      </c>
      <c r="T229" s="29">
        <f t="shared" si="50"/>
        <v>4.7696809111954073E-7</v>
      </c>
      <c r="V229" s="29">
        <f t="shared" si="44"/>
        <v>-0.13520599999901606</v>
      </c>
    </row>
    <row r="230" spans="1:22">
      <c r="A230" s="101" t="s">
        <v>588</v>
      </c>
      <c r="B230" s="161" t="s">
        <v>89</v>
      </c>
      <c r="C230" s="46">
        <v>45608.700100000002</v>
      </c>
      <c r="D230" s="46" t="s">
        <v>246</v>
      </c>
      <c r="R230" s="4"/>
      <c r="S230" s="32"/>
      <c r="T230" s="29"/>
    </row>
    <row r="231" spans="1:22">
      <c r="A231" s="101" t="s">
        <v>588</v>
      </c>
      <c r="B231" s="161" t="s">
        <v>89</v>
      </c>
      <c r="C231" s="46">
        <v>45620.729899999998</v>
      </c>
      <c r="D231" s="46" t="s">
        <v>246</v>
      </c>
      <c r="R231" s="4"/>
      <c r="S231" s="32"/>
      <c r="T231" s="29"/>
    </row>
    <row r="232" spans="1:22">
      <c r="A232" s="101" t="s">
        <v>595</v>
      </c>
      <c r="B232" s="161" t="s">
        <v>89</v>
      </c>
      <c r="C232" s="46">
        <v>45637.387999999999</v>
      </c>
      <c r="D232" s="46" t="s">
        <v>246</v>
      </c>
      <c r="R232" s="4"/>
      <c r="S232" s="32"/>
      <c r="T232" s="29"/>
    </row>
    <row r="233" spans="1:22">
      <c r="A233" s="101" t="s">
        <v>588</v>
      </c>
      <c r="B233" s="161" t="s">
        <v>90</v>
      </c>
      <c r="C233" s="46">
        <v>45654.742299999998</v>
      </c>
      <c r="D233" s="46" t="s">
        <v>246</v>
      </c>
      <c r="R233" s="4"/>
      <c r="S233" s="32"/>
      <c r="T233" s="29"/>
    </row>
    <row r="234" spans="1:22">
      <c r="A234" s="101" t="s">
        <v>647</v>
      </c>
      <c r="B234" s="161" t="s">
        <v>89</v>
      </c>
      <c r="C234" s="46">
        <v>47777.342499999999</v>
      </c>
      <c r="D234" s="46" t="s">
        <v>246</v>
      </c>
      <c r="R234" s="4"/>
      <c r="S234" s="32"/>
      <c r="T234" s="29"/>
    </row>
    <row r="235" spans="1:22">
      <c r="A235" s="101" t="s">
        <v>651</v>
      </c>
      <c r="B235" s="161" t="s">
        <v>89</v>
      </c>
      <c r="C235" s="46">
        <v>48287.338199999998</v>
      </c>
      <c r="D235" s="46" t="s">
        <v>246</v>
      </c>
      <c r="R235" s="4"/>
      <c r="S235" s="32"/>
      <c r="T235" s="29"/>
    </row>
    <row r="236" spans="1:22">
      <c r="A236" s="101" t="s">
        <v>696</v>
      </c>
      <c r="B236" s="161" t="s">
        <v>90</v>
      </c>
      <c r="C236" s="46">
        <v>52157.423799999997</v>
      </c>
      <c r="D236" s="46" t="s">
        <v>246</v>
      </c>
      <c r="R236" s="4"/>
      <c r="S236" s="32"/>
      <c r="T236" s="29"/>
    </row>
    <row r="237" spans="1:22">
      <c r="A237" s="101" t="s">
        <v>696</v>
      </c>
      <c r="B237" s="161" t="s">
        <v>90</v>
      </c>
      <c r="C237" s="46">
        <v>52162.514900000002</v>
      </c>
      <c r="D237" s="46" t="s">
        <v>246</v>
      </c>
      <c r="R237" s="4"/>
      <c r="S237" s="32"/>
      <c r="T237" s="29"/>
    </row>
    <row r="238" spans="1:22">
      <c r="A238" s="101" t="s">
        <v>696</v>
      </c>
      <c r="B238" s="161" t="s">
        <v>89</v>
      </c>
      <c r="C238" s="46">
        <v>52184.496400000004</v>
      </c>
      <c r="D238" s="46" t="s">
        <v>246</v>
      </c>
      <c r="R238" s="4"/>
      <c r="S238" s="32"/>
      <c r="T238" s="29"/>
    </row>
    <row r="239" spans="1:22">
      <c r="A239" s="101" t="s">
        <v>707</v>
      </c>
      <c r="B239" s="161" t="s">
        <v>89</v>
      </c>
      <c r="C239" s="46">
        <v>52185.421699999999</v>
      </c>
      <c r="D239" s="46" t="s">
        <v>246</v>
      </c>
      <c r="R239" s="4"/>
      <c r="S239" s="32"/>
      <c r="T239" s="29"/>
    </row>
    <row r="240" spans="1:22">
      <c r="A240" s="101" t="s">
        <v>696</v>
      </c>
      <c r="B240" s="161" t="s">
        <v>89</v>
      </c>
      <c r="C240" s="46">
        <v>52185.422899999998</v>
      </c>
      <c r="D240" s="46" t="s">
        <v>246</v>
      </c>
      <c r="R240" s="4"/>
      <c r="S240" s="32"/>
      <c r="T240" s="29"/>
    </row>
    <row r="241" spans="1:20">
      <c r="A241" s="101" t="s">
        <v>764</v>
      </c>
      <c r="B241" s="161" t="s">
        <v>89</v>
      </c>
      <c r="C241" s="46">
        <v>54014.835200000001</v>
      </c>
      <c r="D241" s="46" t="s">
        <v>246</v>
      </c>
      <c r="R241" s="4"/>
      <c r="S241" s="32"/>
      <c r="T241" s="29"/>
    </row>
    <row r="242" spans="1:20">
      <c r="A242" s="101" t="s">
        <v>789</v>
      </c>
      <c r="B242" s="161" t="s">
        <v>89</v>
      </c>
      <c r="C242" s="46">
        <v>54691.433649999999</v>
      </c>
      <c r="D242" s="46" t="s">
        <v>246</v>
      </c>
      <c r="R242" s="4"/>
      <c r="S242" s="32"/>
      <c r="T242" s="29"/>
    </row>
    <row r="243" spans="1:20">
      <c r="A243" s="101" t="s">
        <v>831</v>
      </c>
      <c r="B243" s="161" t="s">
        <v>89</v>
      </c>
      <c r="C243" s="46">
        <v>55194.951000000001</v>
      </c>
      <c r="D243" s="46" t="s">
        <v>246</v>
      </c>
      <c r="R243" s="4"/>
      <c r="S243" s="32"/>
      <c r="T243" s="29"/>
    </row>
    <row r="244" spans="1:20">
      <c r="A244" s="101" t="s">
        <v>825</v>
      </c>
      <c r="B244" s="161" t="s">
        <v>90</v>
      </c>
      <c r="C244" s="46">
        <v>55410.378900000003</v>
      </c>
      <c r="D244" s="46" t="s">
        <v>246</v>
      </c>
      <c r="R244" s="4"/>
      <c r="S244" s="32"/>
      <c r="T244" s="29"/>
    </row>
    <row r="245" spans="1:20">
      <c r="A245" s="101" t="s">
        <v>825</v>
      </c>
      <c r="B245" s="161" t="s">
        <v>90</v>
      </c>
      <c r="C245" s="46">
        <v>55434.446499999998</v>
      </c>
      <c r="D245" s="46" t="s">
        <v>246</v>
      </c>
      <c r="R245" s="4"/>
      <c r="S245" s="32"/>
      <c r="T245" s="29"/>
    </row>
    <row r="246" spans="1:20">
      <c r="A246" s="101" t="s">
        <v>825</v>
      </c>
      <c r="B246" s="161" t="s">
        <v>90</v>
      </c>
      <c r="C246" s="46">
        <v>55460.3681</v>
      </c>
      <c r="D246" s="46" t="s">
        <v>246</v>
      </c>
      <c r="R246" s="4"/>
      <c r="S246" s="32"/>
      <c r="T246" s="29"/>
    </row>
    <row r="247" spans="1:20">
      <c r="A247" s="101" t="s">
        <v>789</v>
      </c>
      <c r="B247" s="161" t="s">
        <v>89</v>
      </c>
      <c r="C247" s="46">
        <v>56513.430979999997</v>
      </c>
      <c r="D247" s="46" t="s">
        <v>246</v>
      </c>
      <c r="R247" s="4"/>
      <c r="S247" s="32"/>
      <c r="T247" s="29"/>
    </row>
    <row r="248" spans="1:20">
      <c r="A248" s="101" t="s">
        <v>789</v>
      </c>
      <c r="B248" s="161" t="s">
        <v>90</v>
      </c>
      <c r="C248" s="46">
        <v>56516.436650000003</v>
      </c>
      <c r="D248" s="46" t="s">
        <v>246</v>
      </c>
      <c r="R248" s="4"/>
      <c r="S248" s="32"/>
      <c r="T248" s="29"/>
    </row>
    <row r="249" spans="1:20">
      <c r="A249" s="101" t="s">
        <v>884</v>
      </c>
      <c r="B249" s="161" t="s">
        <v>89</v>
      </c>
      <c r="C249" s="46">
        <v>56588.408100000001</v>
      </c>
      <c r="D249" s="46" t="s">
        <v>246</v>
      </c>
      <c r="R249" s="4"/>
      <c r="S249" s="32"/>
      <c r="T249" s="29"/>
    </row>
    <row r="250" spans="1:20">
      <c r="A250" s="101" t="s">
        <v>884</v>
      </c>
      <c r="B250" s="161" t="s">
        <v>90</v>
      </c>
      <c r="C250" s="46">
        <v>56592.342799999999</v>
      </c>
      <c r="D250" s="46" t="s">
        <v>246</v>
      </c>
      <c r="R250" s="4"/>
      <c r="S250" s="32"/>
      <c r="T250" s="29"/>
    </row>
    <row r="251" spans="1:20">
      <c r="A251" s="101" t="s">
        <v>884</v>
      </c>
      <c r="B251" s="161" t="s">
        <v>89</v>
      </c>
      <c r="C251" s="46">
        <v>56592.5749</v>
      </c>
      <c r="D251" s="46" t="s">
        <v>246</v>
      </c>
      <c r="R251" s="4"/>
      <c r="S251" s="32"/>
      <c r="T251" s="29"/>
    </row>
    <row r="252" spans="1:20">
      <c r="A252" s="101" t="s">
        <v>904</v>
      </c>
      <c r="B252" s="161" t="s">
        <v>89</v>
      </c>
      <c r="C252" s="46">
        <v>57020.6564</v>
      </c>
      <c r="D252" s="46" t="s">
        <v>246</v>
      </c>
      <c r="R252" s="4"/>
      <c r="S252" s="32"/>
      <c r="T252" s="29"/>
    </row>
    <row r="253" spans="1:20">
      <c r="A253" s="31"/>
      <c r="B253" s="120"/>
      <c r="C253" s="22"/>
      <c r="D253" s="22"/>
      <c r="R253" s="4"/>
      <c r="S253" s="32"/>
      <c r="T253" s="29"/>
    </row>
    <row r="254" spans="1:20">
      <c r="A254" s="31"/>
      <c r="B254" s="120"/>
      <c r="C254" s="22"/>
      <c r="D254" s="22"/>
      <c r="R254" s="4"/>
      <c r="S254" s="32"/>
      <c r="T254" s="29"/>
    </row>
    <row r="255" spans="1:20">
      <c r="A255" s="31"/>
      <c r="B255" s="120"/>
      <c r="C255" s="22"/>
      <c r="D255" s="22"/>
      <c r="R255" s="4"/>
      <c r="S255" s="32"/>
      <c r="T255" s="29"/>
    </row>
    <row r="256" spans="1:20">
      <c r="A256" s="31"/>
      <c r="B256" s="120"/>
      <c r="C256" s="22"/>
      <c r="D256" s="22"/>
      <c r="R256" s="4"/>
      <c r="S256" s="32"/>
      <c r="T256" s="29"/>
    </row>
    <row r="257" spans="1:20">
      <c r="A257" s="31"/>
      <c r="B257" s="120"/>
      <c r="C257" s="22"/>
      <c r="D257" s="22"/>
      <c r="R257" s="4"/>
      <c r="S257" s="32"/>
      <c r="T257" s="29"/>
    </row>
    <row r="258" spans="1:20">
      <c r="A258" s="31"/>
      <c r="B258" s="120"/>
      <c r="C258" s="22"/>
      <c r="D258" s="22"/>
      <c r="R258" s="4"/>
      <c r="S258" s="32"/>
      <c r="T258" s="29"/>
    </row>
    <row r="259" spans="1:20">
      <c r="A259" s="31"/>
      <c r="B259" s="120"/>
      <c r="C259" s="22"/>
      <c r="D259" s="22"/>
      <c r="R259" s="4"/>
      <c r="S259" s="32"/>
      <c r="T259" s="29"/>
    </row>
    <row r="260" spans="1:20">
      <c r="A260" s="31"/>
      <c r="B260" s="120"/>
      <c r="C260" s="22"/>
      <c r="D260" s="22"/>
      <c r="R260" s="4"/>
      <c r="S260" s="32"/>
      <c r="T260" s="29"/>
    </row>
    <row r="261" spans="1:20">
      <c r="A261" s="31"/>
      <c r="B261" s="120"/>
      <c r="C261" s="22"/>
      <c r="D261" s="22"/>
      <c r="R261" s="4"/>
      <c r="S261" s="32"/>
      <c r="T261" s="29"/>
    </row>
    <row r="262" spans="1:20">
      <c r="A262" s="31"/>
      <c r="B262" s="120"/>
      <c r="C262" s="22"/>
      <c r="D262" s="22"/>
      <c r="R262" s="4"/>
      <c r="S262" s="32"/>
      <c r="T262" s="29"/>
    </row>
    <row r="263" spans="1:20">
      <c r="A263" s="31"/>
      <c r="B263" s="120"/>
      <c r="C263" s="22"/>
      <c r="D263" s="22"/>
      <c r="R263" s="4"/>
      <c r="S263" s="32"/>
      <c r="T263" s="29"/>
    </row>
    <row r="264" spans="1:20">
      <c r="A264" s="31"/>
      <c r="B264" s="120"/>
      <c r="C264" s="22"/>
      <c r="D264" s="22"/>
      <c r="R264" s="4"/>
      <c r="S264" s="32"/>
      <c r="T264" s="29"/>
    </row>
    <row r="265" spans="1:20">
      <c r="A265" s="31"/>
      <c r="B265" s="120"/>
      <c r="C265" s="22"/>
      <c r="D265" s="22"/>
      <c r="R265" s="4"/>
      <c r="S265" s="32"/>
      <c r="T265" s="29"/>
    </row>
    <row r="266" spans="1:20">
      <c r="A266" s="31"/>
      <c r="B266" s="120"/>
      <c r="C266" s="22"/>
      <c r="D266" s="22"/>
      <c r="R266" s="4"/>
      <c r="S266" s="32"/>
      <c r="T266" s="29"/>
    </row>
    <row r="267" spans="1:20">
      <c r="A267" s="31"/>
      <c r="B267" s="120"/>
      <c r="C267" s="22"/>
      <c r="D267" s="22"/>
      <c r="R267" s="4"/>
      <c r="S267" s="32"/>
      <c r="T267" s="29"/>
    </row>
    <row r="268" spans="1:20">
      <c r="A268" s="31"/>
      <c r="B268" s="120"/>
      <c r="C268" s="22"/>
      <c r="D268" s="22"/>
      <c r="R268" s="4"/>
      <c r="S268" s="32"/>
      <c r="T268" s="29"/>
    </row>
    <row r="269" spans="1:20">
      <c r="A269" s="31"/>
      <c r="B269" s="120"/>
      <c r="C269" s="22"/>
      <c r="D269" s="22"/>
      <c r="R269" s="4"/>
      <c r="S269" s="32"/>
      <c r="T269" s="29"/>
    </row>
    <row r="270" spans="1:20">
      <c r="A270" s="31"/>
      <c r="B270" s="120"/>
      <c r="C270" s="22"/>
      <c r="D270" s="22"/>
      <c r="R270" s="4"/>
      <c r="S270" s="32"/>
      <c r="T270" s="29"/>
    </row>
    <row r="271" spans="1:20">
      <c r="A271" s="31"/>
      <c r="B271" s="120"/>
      <c r="C271" s="22"/>
      <c r="D271" s="22"/>
      <c r="R271" s="4"/>
      <c r="S271" s="32"/>
      <c r="T271" s="29"/>
    </row>
    <row r="272" spans="1:20">
      <c r="A272" s="31"/>
      <c r="B272" s="120"/>
      <c r="C272" s="22"/>
      <c r="D272" s="22"/>
      <c r="R272" s="4"/>
      <c r="S272" s="32"/>
      <c r="T272" s="29"/>
    </row>
    <row r="273" spans="1:20">
      <c r="A273" s="31"/>
      <c r="B273" s="120"/>
      <c r="C273" s="22"/>
      <c r="D273" s="22"/>
      <c r="R273" s="4"/>
      <c r="S273" s="32"/>
      <c r="T273" s="29"/>
    </row>
    <row r="274" spans="1:20">
      <c r="A274" s="31"/>
      <c r="B274" s="120"/>
      <c r="C274" s="22"/>
      <c r="D274" s="22"/>
      <c r="R274" s="4"/>
      <c r="S274" s="32"/>
      <c r="T274" s="29"/>
    </row>
    <row r="275" spans="1:20">
      <c r="A275" s="31"/>
      <c r="B275" s="120"/>
      <c r="C275" s="22"/>
      <c r="D275" s="22"/>
      <c r="R275" s="4"/>
      <c r="S275" s="32"/>
      <c r="T275" s="29"/>
    </row>
    <row r="276" spans="1:20">
      <c r="A276" s="31"/>
      <c r="B276" s="120"/>
      <c r="C276" s="22"/>
      <c r="D276" s="22"/>
      <c r="R276" s="4"/>
      <c r="S276" s="32"/>
      <c r="T276" s="29"/>
    </row>
    <row r="277" spans="1:20">
      <c r="A277" s="31"/>
      <c r="B277" s="120"/>
      <c r="C277" s="22"/>
      <c r="D277" s="22"/>
      <c r="R277" s="4"/>
      <c r="S277" s="32"/>
      <c r="T277" s="29"/>
    </row>
    <row r="278" spans="1:20">
      <c r="A278" s="31"/>
      <c r="B278" s="120"/>
      <c r="C278" s="22"/>
      <c r="D278" s="22"/>
      <c r="R278" s="4"/>
      <c r="S278" s="32"/>
      <c r="T278" s="29"/>
    </row>
    <row r="279" spans="1:20">
      <c r="A279" s="31"/>
      <c r="B279" s="120"/>
      <c r="C279" s="22"/>
      <c r="D279" s="22"/>
      <c r="R279" s="4"/>
      <c r="S279" s="32"/>
      <c r="T279" s="29"/>
    </row>
    <row r="280" spans="1:20">
      <c r="A280" s="31"/>
      <c r="B280" s="120"/>
      <c r="C280" s="22"/>
      <c r="D280" s="22"/>
      <c r="R280" s="4"/>
      <c r="S280" s="32"/>
      <c r="T280" s="29"/>
    </row>
    <row r="281" spans="1:20">
      <c r="A281" s="31"/>
      <c r="B281" s="120"/>
      <c r="C281" s="22"/>
      <c r="D281" s="22"/>
      <c r="R281" s="4"/>
      <c r="S281" s="32"/>
      <c r="T281" s="29"/>
    </row>
    <row r="282" spans="1:20">
      <c r="A282" s="31"/>
      <c r="B282" s="120"/>
      <c r="C282" s="22"/>
      <c r="D282" s="22"/>
      <c r="R282" s="4"/>
      <c r="S282" s="32"/>
      <c r="T282" s="29"/>
    </row>
    <row r="283" spans="1:20">
      <c r="A283" s="31"/>
      <c r="B283" s="120"/>
      <c r="C283" s="22"/>
      <c r="D283" s="22"/>
      <c r="R283" s="4"/>
      <c r="S283" s="32"/>
      <c r="T283" s="29"/>
    </row>
    <row r="284" spans="1:20">
      <c r="A284" s="31"/>
      <c r="B284" s="120"/>
      <c r="C284" s="22"/>
      <c r="D284" s="22"/>
      <c r="R284" s="4"/>
      <c r="S284" s="32"/>
      <c r="T284" s="29"/>
    </row>
    <row r="285" spans="1:20">
      <c r="A285" s="31"/>
      <c r="B285" s="120"/>
      <c r="C285" s="22"/>
      <c r="D285" s="22"/>
      <c r="R285" s="4"/>
      <c r="S285" s="32"/>
      <c r="T285" s="29"/>
    </row>
    <row r="286" spans="1:20">
      <c r="A286" s="31"/>
      <c r="B286" s="120"/>
      <c r="C286" s="22"/>
      <c r="D286" s="22"/>
      <c r="R286" s="4"/>
      <c r="S286" s="32"/>
      <c r="T286" s="29"/>
    </row>
    <row r="287" spans="1:20">
      <c r="A287" s="31"/>
      <c r="B287" s="120"/>
      <c r="C287" s="22"/>
      <c r="D287" s="22"/>
      <c r="R287" s="4"/>
      <c r="S287" s="32"/>
      <c r="T287" s="29"/>
    </row>
    <row r="288" spans="1:20">
      <c r="A288" s="31"/>
      <c r="B288" s="120"/>
      <c r="C288" s="22"/>
      <c r="D288" s="22"/>
      <c r="R288" s="4"/>
      <c r="S288" s="32"/>
      <c r="T288" s="29"/>
    </row>
    <row r="289" spans="1:20">
      <c r="A289" s="31"/>
      <c r="B289" s="120"/>
      <c r="C289" s="22"/>
      <c r="D289" s="22"/>
      <c r="R289" s="4"/>
      <c r="S289" s="32"/>
      <c r="T289" s="29"/>
    </row>
    <row r="290" spans="1:20">
      <c r="A290" s="31"/>
      <c r="B290" s="120"/>
      <c r="C290" s="22"/>
      <c r="D290" s="22"/>
      <c r="R290" s="4"/>
      <c r="S290" s="32"/>
      <c r="T290" s="29"/>
    </row>
    <row r="291" spans="1:20">
      <c r="A291" s="31"/>
      <c r="B291" s="120"/>
      <c r="C291" s="22"/>
      <c r="D291" s="22"/>
      <c r="R291" s="4"/>
      <c r="S291" s="32"/>
      <c r="T291" s="29"/>
    </row>
    <row r="292" spans="1:20">
      <c r="A292" s="31"/>
      <c r="B292" s="120"/>
      <c r="C292" s="22"/>
      <c r="D292" s="22"/>
      <c r="R292" s="4"/>
      <c r="S292" s="32"/>
      <c r="T292" s="29"/>
    </row>
    <row r="293" spans="1:20">
      <c r="A293" s="31"/>
      <c r="B293" s="120"/>
      <c r="C293" s="22"/>
      <c r="D293" s="22"/>
      <c r="R293" s="4"/>
      <c r="S293" s="32"/>
      <c r="T293" s="29"/>
    </row>
    <row r="294" spans="1:20">
      <c r="A294" s="31"/>
      <c r="B294" s="120"/>
      <c r="C294" s="22"/>
      <c r="D294" s="22"/>
      <c r="R294" s="4"/>
      <c r="S294" s="32"/>
      <c r="T294" s="29"/>
    </row>
    <row r="295" spans="1:20">
      <c r="A295" s="31"/>
      <c r="B295" s="120"/>
      <c r="C295" s="22"/>
      <c r="D295" s="22"/>
      <c r="R295" s="4"/>
      <c r="S295" s="32"/>
      <c r="T295" s="29"/>
    </row>
    <row r="296" spans="1:20">
      <c r="A296" s="31"/>
      <c r="B296" s="120"/>
      <c r="C296" s="22"/>
      <c r="D296" s="22"/>
      <c r="R296" s="4"/>
      <c r="S296" s="32"/>
      <c r="T296" s="29"/>
    </row>
    <row r="297" spans="1:20">
      <c r="A297" s="31"/>
      <c r="B297" s="120"/>
      <c r="C297" s="22"/>
      <c r="D297" s="22"/>
      <c r="R297" s="4"/>
      <c r="S297" s="32"/>
      <c r="T297" s="29"/>
    </row>
    <row r="298" spans="1:20">
      <c r="A298" s="31"/>
      <c r="B298" s="120"/>
      <c r="C298" s="22"/>
      <c r="D298" s="22"/>
      <c r="R298" s="4"/>
      <c r="S298" s="32"/>
      <c r="T298" s="29"/>
    </row>
    <row r="299" spans="1:20">
      <c r="A299" s="31"/>
      <c r="B299" s="120"/>
      <c r="C299" s="22"/>
      <c r="D299" s="22"/>
      <c r="R299" s="4"/>
      <c r="S299" s="32"/>
      <c r="T299" s="29"/>
    </row>
    <row r="300" spans="1:20">
      <c r="A300" s="31"/>
      <c r="B300" s="120"/>
      <c r="C300" s="22"/>
      <c r="D300" s="22"/>
      <c r="R300" s="4"/>
      <c r="S300" s="32"/>
      <c r="T300" s="29"/>
    </row>
    <row r="301" spans="1:20">
      <c r="A301" s="31"/>
      <c r="B301" s="120"/>
      <c r="C301" s="22"/>
      <c r="D301" s="22"/>
      <c r="R301" s="4"/>
      <c r="S301" s="32"/>
      <c r="T301" s="29"/>
    </row>
    <row r="302" spans="1:20">
      <c r="A302" s="31"/>
      <c r="B302" s="120"/>
      <c r="C302" s="22"/>
      <c r="D302" s="22"/>
      <c r="R302" s="4"/>
      <c r="S302" s="32"/>
      <c r="T302" s="29"/>
    </row>
    <row r="303" spans="1:20">
      <c r="A303" s="31"/>
      <c r="B303" s="120"/>
      <c r="C303" s="22"/>
      <c r="D303" s="22"/>
      <c r="R303" s="4"/>
      <c r="S303" s="32"/>
      <c r="T303" s="29"/>
    </row>
    <row r="304" spans="1:20">
      <c r="A304" s="31"/>
      <c r="B304" s="120"/>
      <c r="C304" s="22"/>
      <c r="D304" s="22"/>
      <c r="R304" s="4"/>
      <c r="S304" s="32"/>
      <c r="T304" s="29"/>
    </row>
    <row r="305" spans="1:20">
      <c r="A305" s="31"/>
      <c r="B305" s="120"/>
      <c r="C305" s="22"/>
      <c r="D305" s="22"/>
      <c r="R305" s="4"/>
      <c r="S305" s="32"/>
      <c r="T305" s="29"/>
    </row>
    <row r="306" spans="1:20">
      <c r="A306" s="31"/>
      <c r="B306" s="120"/>
      <c r="C306" s="22"/>
      <c r="D306" s="22"/>
      <c r="R306" s="4"/>
      <c r="S306" s="32"/>
      <c r="T306" s="29"/>
    </row>
    <row r="307" spans="1:20">
      <c r="A307" s="31"/>
      <c r="B307" s="120"/>
      <c r="C307" s="22"/>
      <c r="D307" s="22"/>
      <c r="R307" s="4"/>
      <c r="S307" s="32"/>
      <c r="T307" s="29"/>
    </row>
    <row r="308" spans="1:20">
      <c r="A308" s="31"/>
      <c r="B308" s="120"/>
      <c r="C308" s="22"/>
      <c r="D308" s="22"/>
      <c r="R308" s="4"/>
      <c r="S308" s="32"/>
      <c r="T308" s="29"/>
    </row>
    <row r="309" spans="1:20">
      <c r="A309" s="31"/>
      <c r="B309" s="120"/>
      <c r="C309" s="22"/>
      <c r="D309" s="22"/>
      <c r="R309" s="4"/>
      <c r="S309" s="32"/>
      <c r="T309" s="29"/>
    </row>
    <row r="310" spans="1:20">
      <c r="A310" s="31"/>
      <c r="B310" s="120"/>
      <c r="C310" s="22"/>
      <c r="D310" s="22"/>
      <c r="R310" s="4"/>
      <c r="S310" s="32"/>
      <c r="T310" s="29"/>
    </row>
    <row r="311" spans="1:20">
      <c r="A311" s="31"/>
      <c r="B311" s="120"/>
      <c r="C311" s="22"/>
      <c r="D311" s="22"/>
      <c r="R311" s="4"/>
      <c r="S311" s="32"/>
      <c r="T311" s="29"/>
    </row>
    <row r="312" spans="1:20">
      <c r="A312" s="31"/>
      <c r="B312" s="120"/>
      <c r="C312" s="22"/>
      <c r="D312" s="22"/>
      <c r="R312" s="4"/>
      <c r="S312" s="32"/>
      <c r="T312" s="29"/>
    </row>
    <row r="313" spans="1:20">
      <c r="A313" s="31"/>
      <c r="B313" s="120"/>
      <c r="C313" s="22"/>
      <c r="D313" s="22"/>
      <c r="R313" s="4"/>
      <c r="S313" s="32"/>
      <c r="T313" s="29"/>
    </row>
    <row r="314" spans="1:20">
      <c r="A314" s="31"/>
      <c r="B314" s="120"/>
      <c r="C314" s="22"/>
      <c r="D314" s="22"/>
      <c r="R314" s="4"/>
      <c r="S314" s="32"/>
      <c r="T314" s="29"/>
    </row>
    <row r="315" spans="1:20">
      <c r="A315" s="31"/>
      <c r="B315" s="120"/>
      <c r="C315" s="22"/>
      <c r="D315" s="22"/>
      <c r="R315" s="4"/>
      <c r="S315" s="32"/>
      <c r="T315" s="29"/>
    </row>
    <row r="316" spans="1:20">
      <c r="A316" s="31"/>
      <c r="B316" s="120"/>
      <c r="C316" s="22"/>
      <c r="D316" s="22"/>
      <c r="R316" s="4"/>
      <c r="S316" s="32"/>
      <c r="T316" s="29"/>
    </row>
    <row r="317" spans="1:20">
      <c r="A317" s="31"/>
      <c r="B317" s="120"/>
      <c r="C317" s="22"/>
      <c r="D317" s="22"/>
      <c r="R317" s="4"/>
      <c r="S317" s="32"/>
      <c r="T317" s="29"/>
    </row>
    <row r="318" spans="1:20">
      <c r="A318" s="31"/>
      <c r="B318" s="120"/>
      <c r="C318" s="22"/>
      <c r="D318" s="22"/>
      <c r="R318" s="4"/>
      <c r="S318" s="32"/>
      <c r="T318" s="29"/>
    </row>
    <row r="319" spans="1:20">
      <c r="A319" s="31"/>
      <c r="B319" s="120"/>
      <c r="C319" s="22"/>
      <c r="D319" s="22"/>
      <c r="R319" s="4"/>
      <c r="S319" s="32"/>
      <c r="T319" s="29"/>
    </row>
    <row r="320" spans="1:20">
      <c r="A320" s="31"/>
      <c r="B320" s="120"/>
      <c r="C320" s="22"/>
      <c r="D320" s="22"/>
      <c r="R320" s="4"/>
      <c r="S320" s="32"/>
      <c r="T320" s="29"/>
    </row>
    <row r="321" spans="1:20">
      <c r="A321" s="31"/>
      <c r="B321" s="120"/>
      <c r="C321" s="22"/>
      <c r="D321" s="22"/>
      <c r="R321" s="4"/>
      <c r="S321" s="32"/>
      <c r="T321" s="29"/>
    </row>
    <row r="322" spans="1:20">
      <c r="A322" s="31"/>
      <c r="B322" s="120"/>
      <c r="C322" s="22"/>
      <c r="D322" s="22"/>
      <c r="R322" s="4"/>
      <c r="S322" s="32"/>
      <c r="T322" s="29"/>
    </row>
    <row r="323" spans="1:20">
      <c r="A323" s="31"/>
      <c r="B323" s="120"/>
      <c r="C323" s="22"/>
      <c r="D323" s="22"/>
      <c r="R323" s="4"/>
      <c r="S323" s="32"/>
      <c r="T323" s="29"/>
    </row>
    <row r="324" spans="1:20">
      <c r="A324" s="31"/>
      <c r="B324" s="120"/>
      <c r="C324" s="22"/>
      <c r="D324" s="22"/>
      <c r="R324" s="4"/>
      <c r="S324" s="32"/>
      <c r="T324" s="29"/>
    </row>
    <row r="325" spans="1:20">
      <c r="A325" s="31"/>
      <c r="B325" s="120"/>
      <c r="C325" s="22"/>
      <c r="D325" s="22"/>
      <c r="R325" s="4"/>
      <c r="S325" s="32"/>
      <c r="T325" s="29"/>
    </row>
    <row r="326" spans="1:20">
      <c r="A326" s="31"/>
      <c r="B326" s="120"/>
      <c r="C326" s="22"/>
      <c r="D326" s="22"/>
      <c r="R326" s="4"/>
      <c r="S326" s="32"/>
      <c r="T326" s="29"/>
    </row>
    <row r="327" spans="1:20">
      <c r="A327" s="31"/>
      <c r="B327" s="120"/>
      <c r="C327" s="22"/>
      <c r="D327" s="22"/>
      <c r="R327" s="4"/>
      <c r="S327" s="32"/>
      <c r="T327" s="29"/>
    </row>
    <row r="328" spans="1:20">
      <c r="A328" s="31"/>
      <c r="B328" s="120"/>
      <c r="C328" s="22"/>
      <c r="D328" s="22"/>
      <c r="R328" s="4"/>
      <c r="S328" s="32"/>
      <c r="T328" s="29"/>
    </row>
    <row r="329" spans="1:20">
      <c r="A329" s="31"/>
      <c r="B329" s="120"/>
      <c r="C329" s="22"/>
      <c r="D329" s="22"/>
      <c r="R329" s="4"/>
      <c r="S329" s="32"/>
      <c r="T329" s="29"/>
    </row>
    <row r="330" spans="1:20">
      <c r="A330" s="31"/>
      <c r="B330" s="120"/>
      <c r="C330" s="22"/>
      <c r="D330" s="22"/>
      <c r="R330" s="4"/>
      <c r="S330" s="32"/>
      <c r="T330" s="29"/>
    </row>
    <row r="331" spans="1:20">
      <c r="A331" s="31"/>
      <c r="B331" s="120"/>
      <c r="C331" s="22"/>
      <c r="D331" s="22"/>
      <c r="R331" s="4"/>
      <c r="S331" s="32"/>
      <c r="T331" s="29"/>
    </row>
    <row r="332" spans="1:20">
      <c r="A332" s="31"/>
      <c r="B332" s="120"/>
      <c r="C332" s="22"/>
      <c r="D332" s="22"/>
      <c r="R332" s="4"/>
      <c r="S332" s="32"/>
      <c r="T332" s="29"/>
    </row>
    <row r="333" spans="1:20">
      <c r="A333" s="31"/>
      <c r="B333" s="120"/>
      <c r="C333" s="22"/>
      <c r="D333" s="22"/>
      <c r="R333" s="4"/>
      <c r="S333" s="32"/>
      <c r="T333" s="29"/>
    </row>
    <row r="334" spans="1:20">
      <c r="A334" s="31"/>
      <c r="B334" s="120"/>
      <c r="C334" s="22"/>
      <c r="D334" s="22"/>
      <c r="R334" s="4"/>
      <c r="S334" s="32"/>
      <c r="T334" s="29"/>
    </row>
    <row r="335" spans="1:20">
      <c r="A335" s="31"/>
      <c r="B335" s="120"/>
      <c r="C335" s="22"/>
      <c r="D335" s="22"/>
      <c r="R335" s="4"/>
      <c r="S335" s="32"/>
      <c r="T335" s="29"/>
    </row>
    <row r="336" spans="1:20">
      <c r="A336" s="31"/>
      <c r="B336" s="120"/>
      <c r="C336" s="22"/>
      <c r="D336" s="22"/>
      <c r="R336" s="4"/>
      <c r="S336" s="32"/>
      <c r="T336" s="29"/>
    </row>
    <row r="337" spans="1:20">
      <c r="A337" s="31"/>
      <c r="B337" s="120"/>
      <c r="C337" s="22"/>
      <c r="D337" s="22"/>
      <c r="R337" s="4"/>
      <c r="S337" s="32"/>
      <c r="T337" s="29"/>
    </row>
    <row r="338" spans="1:20">
      <c r="A338" s="31"/>
      <c r="B338" s="120"/>
      <c r="C338" s="22"/>
      <c r="D338" s="22"/>
      <c r="R338" s="4"/>
      <c r="S338" s="32"/>
      <c r="T338" s="29"/>
    </row>
    <row r="339" spans="1:20">
      <c r="A339" s="31"/>
      <c r="B339" s="120"/>
      <c r="C339" s="22"/>
      <c r="D339" s="22"/>
      <c r="R339" s="4"/>
      <c r="S339" s="32"/>
      <c r="T339" s="29"/>
    </row>
    <row r="340" spans="1:20">
      <c r="A340" s="31"/>
      <c r="B340" s="120"/>
      <c r="C340" s="22"/>
      <c r="D340" s="22"/>
      <c r="R340" s="4"/>
      <c r="S340" s="32"/>
      <c r="T340" s="29"/>
    </row>
    <row r="341" spans="1:20">
      <c r="A341" s="31"/>
      <c r="B341" s="120"/>
      <c r="C341" s="22"/>
      <c r="D341" s="22"/>
      <c r="R341" s="4"/>
      <c r="S341" s="32"/>
      <c r="T341" s="29"/>
    </row>
    <row r="342" spans="1:20">
      <c r="A342" s="31"/>
      <c r="B342" s="120"/>
      <c r="C342" s="22"/>
      <c r="D342" s="22"/>
      <c r="R342" s="4"/>
      <c r="S342" s="32"/>
      <c r="T342" s="29"/>
    </row>
    <row r="343" spans="1:20">
      <c r="A343" s="31"/>
      <c r="B343" s="120"/>
      <c r="C343" s="22"/>
      <c r="D343" s="22"/>
      <c r="R343" s="4"/>
      <c r="S343" s="32"/>
      <c r="T343" s="29"/>
    </row>
    <row r="344" spans="1:20">
      <c r="A344" s="31"/>
      <c r="B344" s="120"/>
      <c r="C344" s="22"/>
      <c r="D344" s="22"/>
      <c r="R344" s="4"/>
      <c r="S344" s="32"/>
      <c r="T344" s="29"/>
    </row>
    <row r="345" spans="1:20">
      <c r="A345" s="31"/>
      <c r="B345" s="120"/>
      <c r="C345" s="22"/>
      <c r="D345" s="22"/>
      <c r="R345" s="4"/>
      <c r="S345" s="32"/>
      <c r="T345" s="29"/>
    </row>
    <row r="346" spans="1:20">
      <c r="A346" s="31"/>
      <c r="B346" s="120"/>
      <c r="C346" s="22"/>
      <c r="D346" s="22"/>
      <c r="R346" s="4"/>
      <c r="S346" s="32"/>
      <c r="T346" s="29"/>
    </row>
    <row r="347" spans="1:20">
      <c r="A347" s="31"/>
      <c r="B347" s="120"/>
      <c r="C347" s="22"/>
      <c r="D347" s="22"/>
      <c r="R347" s="4"/>
      <c r="S347" s="32"/>
      <c r="T347" s="29"/>
    </row>
    <row r="348" spans="1:20">
      <c r="A348" s="31"/>
      <c r="B348" s="120"/>
      <c r="C348" s="22"/>
      <c r="D348" s="22"/>
      <c r="R348" s="4"/>
      <c r="S348" s="32"/>
      <c r="T348" s="29"/>
    </row>
    <row r="349" spans="1:20">
      <c r="A349" s="31"/>
      <c r="B349" s="120"/>
      <c r="C349" s="22"/>
      <c r="D349" s="22"/>
      <c r="R349" s="4"/>
      <c r="S349" s="32"/>
      <c r="T349" s="29"/>
    </row>
    <row r="350" spans="1:20">
      <c r="A350" s="31"/>
      <c r="B350" s="120"/>
      <c r="C350" s="22"/>
      <c r="D350" s="22"/>
      <c r="R350" s="4"/>
      <c r="S350" s="32"/>
      <c r="T350" s="29"/>
    </row>
    <row r="351" spans="1:20">
      <c r="A351" s="31"/>
      <c r="B351" s="120"/>
      <c r="C351" s="22"/>
      <c r="D351" s="22"/>
      <c r="R351" s="4"/>
      <c r="S351" s="32"/>
      <c r="T351" s="29"/>
    </row>
    <row r="352" spans="1:20">
      <c r="A352" s="31"/>
      <c r="B352" s="120"/>
      <c r="C352" s="22"/>
      <c r="D352" s="22"/>
      <c r="R352" s="4"/>
      <c r="S352" s="32"/>
      <c r="T352" s="29"/>
    </row>
    <row r="353" spans="1:20">
      <c r="A353" s="31"/>
      <c r="B353" s="120"/>
      <c r="C353" s="22"/>
      <c r="D353" s="22"/>
      <c r="R353" s="4"/>
      <c r="S353" s="32"/>
      <c r="T353" s="29"/>
    </row>
    <row r="354" spans="1:20">
      <c r="A354" s="31"/>
      <c r="B354" s="120"/>
      <c r="C354" s="22"/>
      <c r="D354" s="22"/>
      <c r="R354" s="4"/>
      <c r="S354" s="32"/>
      <c r="T354" s="29"/>
    </row>
    <row r="355" spans="1:20">
      <c r="A355" s="31"/>
      <c r="B355" s="120"/>
      <c r="C355" s="22"/>
      <c r="D355" s="22"/>
      <c r="R355" s="4"/>
      <c r="S355" s="32"/>
      <c r="T355" s="29"/>
    </row>
    <row r="356" spans="1:20">
      <c r="A356" s="31"/>
      <c r="B356" s="120"/>
      <c r="C356" s="22"/>
      <c r="D356" s="22"/>
      <c r="R356" s="4"/>
      <c r="S356" s="32"/>
      <c r="T356" s="29"/>
    </row>
    <row r="357" spans="1:20">
      <c r="A357" s="31"/>
      <c r="B357" s="120"/>
      <c r="C357" s="22"/>
      <c r="D357" s="22"/>
      <c r="R357" s="4"/>
      <c r="S357" s="32"/>
      <c r="T357" s="29"/>
    </row>
    <row r="358" spans="1:20">
      <c r="A358" s="31"/>
      <c r="B358" s="120"/>
      <c r="C358" s="22"/>
      <c r="D358" s="22"/>
      <c r="R358" s="4"/>
      <c r="S358" s="32"/>
      <c r="T358" s="29"/>
    </row>
    <row r="359" spans="1:20">
      <c r="A359" s="31"/>
      <c r="B359" s="120"/>
      <c r="C359" s="22"/>
      <c r="D359" s="22"/>
      <c r="R359" s="4"/>
      <c r="S359" s="32"/>
      <c r="T359" s="29"/>
    </row>
    <row r="360" spans="1:20">
      <c r="A360" s="31"/>
      <c r="B360" s="120"/>
      <c r="C360" s="22"/>
      <c r="D360" s="22"/>
      <c r="R360" s="4"/>
      <c r="S360" s="32"/>
      <c r="T360" s="29"/>
    </row>
    <row r="361" spans="1:20">
      <c r="A361" s="31"/>
      <c r="B361" s="120"/>
      <c r="C361" s="22"/>
      <c r="D361" s="22"/>
      <c r="R361" s="4"/>
      <c r="S361" s="32"/>
      <c r="T361" s="29"/>
    </row>
    <row r="362" spans="1:20">
      <c r="A362" s="31"/>
      <c r="B362" s="120"/>
      <c r="C362" s="22"/>
      <c r="D362" s="22"/>
      <c r="R362" s="4"/>
      <c r="S362" s="32"/>
      <c r="T362" s="29"/>
    </row>
    <row r="363" spans="1:20">
      <c r="A363" s="31"/>
      <c r="B363" s="120"/>
      <c r="C363" s="22"/>
      <c r="D363" s="22"/>
      <c r="R363" s="4"/>
      <c r="S363" s="32"/>
      <c r="T363" s="29"/>
    </row>
    <row r="364" spans="1:20">
      <c r="A364" s="31"/>
      <c r="B364" s="120"/>
      <c r="C364" s="22"/>
      <c r="D364" s="22"/>
      <c r="R364" s="4"/>
      <c r="S364" s="32"/>
      <c r="T364" s="29"/>
    </row>
    <row r="365" spans="1:20">
      <c r="A365" s="31"/>
      <c r="B365" s="120"/>
      <c r="C365" s="22"/>
      <c r="D365" s="22"/>
      <c r="R365" s="4"/>
      <c r="S365" s="32"/>
      <c r="T365" s="29"/>
    </row>
    <row r="366" spans="1:20">
      <c r="A366" s="31"/>
      <c r="B366" s="120"/>
      <c r="C366" s="22"/>
      <c r="D366" s="22"/>
      <c r="R366" s="4"/>
      <c r="S366" s="32"/>
    </row>
    <row r="367" spans="1:20">
      <c r="A367" s="31"/>
      <c r="B367" s="120"/>
      <c r="C367" s="22"/>
      <c r="D367" s="22"/>
      <c r="R367" s="4"/>
      <c r="S367" s="32"/>
    </row>
    <row r="368" spans="1:20">
      <c r="A368" s="31"/>
      <c r="B368" s="120"/>
      <c r="C368" s="22"/>
      <c r="D368" s="22"/>
      <c r="R368" s="4"/>
      <c r="S368" s="32"/>
    </row>
    <row r="369" spans="1:19">
      <c r="A369" s="31"/>
      <c r="B369" s="120"/>
      <c r="C369" s="22"/>
      <c r="D369" s="22"/>
      <c r="R369" s="4"/>
      <c r="S369" s="32"/>
    </row>
    <row r="370" spans="1:19">
      <c r="A370" s="31"/>
      <c r="B370" s="120"/>
      <c r="C370" s="22"/>
      <c r="D370" s="22"/>
      <c r="R370" s="4"/>
      <c r="S370" s="32"/>
    </row>
    <row r="371" spans="1:19">
      <c r="A371" s="31"/>
      <c r="B371" s="120"/>
      <c r="C371" s="22"/>
      <c r="D371" s="22"/>
      <c r="R371" s="4"/>
      <c r="S371" s="32"/>
    </row>
    <row r="372" spans="1:19">
      <c r="A372" s="31"/>
      <c r="B372" s="120"/>
      <c r="C372" s="22"/>
      <c r="D372" s="22"/>
      <c r="R372" s="4"/>
      <c r="S372" s="32"/>
    </row>
    <row r="373" spans="1:19">
      <c r="A373" s="31"/>
      <c r="B373" s="120"/>
      <c r="C373" s="22"/>
      <c r="D373" s="22"/>
      <c r="R373" s="4"/>
      <c r="S373" s="32"/>
    </row>
    <row r="374" spans="1:19">
      <c r="A374" s="31"/>
      <c r="B374" s="120"/>
      <c r="C374" s="22"/>
      <c r="D374" s="22"/>
      <c r="R374" s="4"/>
      <c r="S374" s="32"/>
    </row>
    <row r="375" spans="1:19">
      <c r="A375" s="31"/>
      <c r="B375" s="120"/>
      <c r="C375" s="22"/>
      <c r="D375" s="22"/>
      <c r="R375" s="4"/>
      <c r="S375" s="32"/>
    </row>
    <row r="376" spans="1:19">
      <c r="A376" s="31"/>
      <c r="B376" s="120"/>
      <c r="C376" s="22"/>
      <c r="D376" s="22"/>
      <c r="R376" s="4"/>
      <c r="S376" s="32"/>
    </row>
    <row r="377" spans="1:19">
      <c r="A377" s="31"/>
      <c r="B377" s="120"/>
      <c r="C377" s="22"/>
      <c r="D377" s="22"/>
      <c r="R377" s="4"/>
      <c r="S377" s="32"/>
    </row>
    <row r="378" spans="1:19">
      <c r="A378" s="31"/>
      <c r="B378" s="120"/>
      <c r="C378" s="22"/>
      <c r="D378" s="22"/>
      <c r="R378" s="4"/>
      <c r="S378" s="32"/>
    </row>
    <row r="379" spans="1:19">
      <c r="A379" s="31"/>
      <c r="B379" s="120"/>
      <c r="C379" s="22"/>
      <c r="D379" s="22"/>
      <c r="R379" s="4"/>
      <c r="S379" s="32"/>
    </row>
    <row r="380" spans="1:19">
      <c r="A380" s="31"/>
      <c r="B380" s="120"/>
      <c r="C380" s="22"/>
      <c r="D380" s="22"/>
      <c r="R380" s="4"/>
      <c r="S380" s="32"/>
    </row>
    <row r="381" spans="1:19">
      <c r="A381" s="31"/>
      <c r="B381" s="120"/>
      <c r="C381" s="22"/>
      <c r="D381" s="22"/>
      <c r="R381" s="4"/>
      <c r="S381" s="32"/>
    </row>
    <row r="382" spans="1:19">
      <c r="A382" s="31"/>
      <c r="B382" s="120"/>
      <c r="C382" s="22"/>
      <c r="D382" s="22"/>
      <c r="R382" s="4"/>
      <c r="S382" s="32"/>
    </row>
    <row r="383" spans="1:19">
      <c r="A383" s="31"/>
      <c r="B383" s="120"/>
      <c r="C383" s="22"/>
      <c r="D383" s="22"/>
      <c r="R383" s="4"/>
      <c r="S383" s="32"/>
    </row>
    <row r="384" spans="1:19">
      <c r="A384" s="31"/>
      <c r="B384" s="120"/>
      <c r="C384" s="22"/>
      <c r="D384" s="22"/>
      <c r="R384" s="4"/>
      <c r="S384" s="32"/>
    </row>
    <row r="385" spans="1:19">
      <c r="A385" s="31"/>
      <c r="B385" s="120"/>
      <c r="C385" s="22"/>
      <c r="D385" s="22"/>
      <c r="R385" s="4"/>
      <c r="S385" s="32"/>
    </row>
    <row r="386" spans="1:19">
      <c r="A386" s="31"/>
      <c r="B386" s="120"/>
      <c r="C386" s="22"/>
      <c r="D386" s="22"/>
      <c r="R386" s="4"/>
      <c r="S386" s="32"/>
    </row>
    <row r="387" spans="1:19">
      <c r="A387" s="31"/>
      <c r="B387" s="120"/>
      <c r="C387" s="22"/>
      <c r="D387" s="22"/>
      <c r="R387" s="4"/>
      <c r="S387" s="32"/>
    </row>
    <row r="388" spans="1:19">
      <c r="A388" s="31"/>
      <c r="B388" s="120"/>
      <c r="C388" s="22"/>
      <c r="D388" s="22"/>
      <c r="R388" s="4"/>
      <c r="S388" s="32"/>
    </row>
    <row r="389" spans="1:19">
      <c r="A389" s="31"/>
      <c r="B389" s="120"/>
      <c r="C389" s="22"/>
      <c r="D389" s="22"/>
      <c r="R389" s="4"/>
      <c r="S389" s="32"/>
    </row>
    <row r="390" spans="1:19">
      <c r="A390" s="31"/>
      <c r="B390" s="120"/>
      <c r="C390" s="22"/>
      <c r="D390" s="22"/>
      <c r="R390" s="4"/>
      <c r="S390" s="32"/>
    </row>
    <row r="391" spans="1:19">
      <c r="A391" s="31"/>
      <c r="B391" s="120"/>
      <c r="C391" s="22"/>
      <c r="D391" s="22"/>
      <c r="R391" s="4"/>
      <c r="S391" s="32"/>
    </row>
    <row r="392" spans="1:19">
      <c r="A392" s="31"/>
      <c r="B392" s="120"/>
      <c r="C392" s="22"/>
      <c r="D392" s="22"/>
      <c r="R392" s="4"/>
      <c r="S392" s="32"/>
    </row>
    <row r="393" spans="1:19">
      <c r="A393" s="31"/>
      <c r="B393" s="120"/>
      <c r="C393" s="22"/>
      <c r="D393" s="22"/>
      <c r="R393" s="4"/>
    </row>
    <row r="394" spans="1:19">
      <c r="A394" s="31"/>
      <c r="B394" s="120"/>
      <c r="C394" s="22"/>
      <c r="D394" s="22"/>
      <c r="R394" s="4"/>
    </row>
    <row r="395" spans="1:19">
      <c r="A395" s="31"/>
      <c r="B395" s="120"/>
      <c r="C395" s="22"/>
      <c r="D395" s="22"/>
      <c r="R395" s="4"/>
    </row>
    <row r="396" spans="1:19">
      <c r="A396" s="31"/>
      <c r="B396" s="120"/>
      <c r="C396" s="22"/>
      <c r="D396" s="22"/>
      <c r="R396" s="4"/>
    </row>
    <row r="397" spans="1:19">
      <c r="A397" s="31"/>
      <c r="B397" s="120"/>
      <c r="C397" s="22"/>
      <c r="D397" s="22"/>
      <c r="R397" s="4"/>
    </row>
    <row r="398" spans="1:19">
      <c r="A398" s="31"/>
      <c r="B398" s="120"/>
      <c r="C398" s="22"/>
      <c r="D398" s="22"/>
      <c r="R398" s="4"/>
    </row>
    <row r="399" spans="1:19">
      <c r="A399" s="31"/>
      <c r="B399" s="120"/>
      <c r="C399" s="22"/>
      <c r="D399" s="22"/>
      <c r="R399" s="4"/>
    </row>
    <row r="400" spans="1:19">
      <c r="A400" s="31"/>
      <c r="B400" s="120"/>
      <c r="C400" s="22"/>
      <c r="D400" s="22"/>
      <c r="R400" s="4"/>
    </row>
    <row r="401" spans="1:18">
      <c r="A401" s="31"/>
      <c r="B401" s="120"/>
      <c r="C401" s="22"/>
      <c r="D401" s="22"/>
      <c r="R401" s="4"/>
    </row>
    <row r="402" spans="1:18">
      <c r="A402" s="31"/>
      <c r="B402" s="120"/>
      <c r="C402" s="22"/>
      <c r="D402" s="22"/>
      <c r="R402" s="4"/>
    </row>
    <row r="403" spans="1:18">
      <c r="A403" s="31"/>
      <c r="B403" s="120"/>
      <c r="C403" s="22"/>
      <c r="D403" s="22"/>
      <c r="R403" s="4"/>
    </row>
    <row r="404" spans="1:18">
      <c r="A404" s="31"/>
      <c r="B404" s="120"/>
      <c r="C404" s="22"/>
      <c r="D404" s="22"/>
      <c r="R404" s="4"/>
    </row>
    <row r="405" spans="1:18">
      <c r="A405" s="31"/>
      <c r="B405" s="120"/>
      <c r="C405" s="22"/>
      <c r="D405" s="22"/>
      <c r="R405" s="4"/>
    </row>
    <row r="406" spans="1:18">
      <c r="A406" s="31"/>
      <c r="B406" s="120"/>
      <c r="C406" s="22"/>
      <c r="D406" s="22"/>
      <c r="R406" s="4"/>
    </row>
    <row r="407" spans="1:18">
      <c r="A407" s="31"/>
      <c r="B407" s="120"/>
      <c r="C407" s="22"/>
      <c r="D407" s="22"/>
      <c r="R407" s="4"/>
    </row>
    <row r="408" spans="1:18">
      <c r="A408" s="31"/>
      <c r="B408" s="120"/>
      <c r="C408" s="22"/>
      <c r="D408" s="22"/>
      <c r="R408" s="4"/>
    </row>
    <row r="409" spans="1:18">
      <c r="A409" s="31"/>
      <c r="B409" s="120"/>
      <c r="C409" s="22"/>
      <c r="D409" s="22"/>
      <c r="R409" s="4"/>
    </row>
    <row r="410" spans="1:18">
      <c r="A410" s="31"/>
      <c r="B410" s="120"/>
      <c r="C410" s="22"/>
      <c r="D410" s="22"/>
      <c r="R410" s="4"/>
    </row>
    <row r="411" spans="1:18">
      <c r="A411" s="31"/>
      <c r="B411" s="120"/>
      <c r="C411" s="22"/>
      <c r="D411" s="22"/>
      <c r="R411" s="4"/>
    </row>
    <row r="412" spans="1:18">
      <c r="A412" s="31"/>
      <c r="B412" s="120"/>
      <c r="C412" s="22"/>
      <c r="D412" s="22"/>
      <c r="R412" s="4"/>
    </row>
    <row r="413" spans="1:18">
      <c r="A413" s="31"/>
      <c r="B413" s="120"/>
      <c r="C413" s="22"/>
      <c r="D413" s="22"/>
      <c r="R413" s="4"/>
    </row>
    <row r="414" spans="1:18">
      <c r="A414" s="31"/>
      <c r="B414" s="120"/>
      <c r="C414" s="22"/>
      <c r="D414" s="22"/>
      <c r="R414" s="4"/>
    </row>
    <row r="415" spans="1:18">
      <c r="A415" s="31"/>
      <c r="B415" s="120"/>
      <c r="C415" s="22"/>
      <c r="D415" s="22"/>
      <c r="R415" s="4"/>
    </row>
    <row r="416" spans="1:18">
      <c r="A416" s="31"/>
      <c r="B416" s="120"/>
      <c r="C416" s="22"/>
      <c r="D416" s="22"/>
      <c r="R416" s="4"/>
    </row>
    <row r="417" spans="1:18">
      <c r="A417" s="31"/>
      <c r="B417" s="120"/>
      <c r="C417" s="22"/>
      <c r="D417" s="22"/>
      <c r="R417" s="4"/>
    </row>
    <row r="418" spans="1:18">
      <c r="A418" s="31"/>
      <c r="B418" s="120"/>
      <c r="C418" s="22"/>
      <c r="D418" s="22"/>
      <c r="R418" s="4"/>
    </row>
    <row r="419" spans="1:18">
      <c r="A419" s="31"/>
      <c r="B419" s="120"/>
      <c r="C419" s="22"/>
      <c r="D419" s="22"/>
      <c r="R419" s="4"/>
    </row>
    <row r="420" spans="1:18">
      <c r="A420" s="31"/>
      <c r="B420" s="120"/>
      <c r="C420" s="22"/>
      <c r="D420" s="22"/>
      <c r="R420" s="4"/>
    </row>
    <row r="421" spans="1:18">
      <c r="A421" s="31"/>
      <c r="B421" s="120"/>
      <c r="C421" s="22"/>
      <c r="D421" s="22"/>
      <c r="R421" s="4"/>
    </row>
    <row r="422" spans="1:18">
      <c r="A422" s="31"/>
      <c r="B422" s="120"/>
      <c r="C422" s="22"/>
      <c r="D422" s="22"/>
      <c r="R422" s="4"/>
    </row>
    <row r="423" spans="1:18">
      <c r="A423" s="31"/>
      <c r="B423" s="120"/>
      <c r="C423" s="22"/>
      <c r="D423" s="22"/>
      <c r="R423" s="4"/>
    </row>
    <row r="424" spans="1:18">
      <c r="A424" s="31"/>
      <c r="B424" s="120"/>
      <c r="C424" s="22"/>
      <c r="D424" s="22"/>
      <c r="R424" s="4"/>
    </row>
    <row r="425" spans="1:18">
      <c r="A425" s="31"/>
      <c r="B425" s="120"/>
      <c r="C425" s="22"/>
      <c r="D425" s="22"/>
      <c r="R425" s="4"/>
    </row>
    <row r="426" spans="1:18">
      <c r="A426" s="31"/>
      <c r="B426" s="120"/>
      <c r="C426" s="22"/>
      <c r="D426" s="22"/>
      <c r="R426" s="4"/>
    </row>
    <row r="427" spans="1:18">
      <c r="A427" s="31"/>
      <c r="B427" s="120"/>
      <c r="C427" s="22"/>
      <c r="D427" s="22"/>
      <c r="R427" s="4"/>
    </row>
    <row r="428" spans="1:18">
      <c r="A428" s="31"/>
      <c r="B428" s="120"/>
      <c r="C428" s="22"/>
      <c r="D428" s="22"/>
      <c r="R428" s="4"/>
    </row>
    <row r="429" spans="1:18">
      <c r="A429" s="31"/>
      <c r="B429" s="120"/>
      <c r="C429" s="22"/>
      <c r="D429" s="22"/>
      <c r="R429" s="4"/>
    </row>
    <row r="430" spans="1:18">
      <c r="A430" s="31"/>
      <c r="B430" s="120"/>
      <c r="C430" s="22"/>
      <c r="D430" s="22"/>
      <c r="R430" s="4"/>
    </row>
    <row r="431" spans="1:18">
      <c r="A431" s="31"/>
      <c r="B431" s="120"/>
      <c r="C431" s="22"/>
      <c r="D431" s="22"/>
      <c r="R431" s="4"/>
    </row>
    <row r="432" spans="1:18">
      <c r="A432" s="31"/>
      <c r="B432" s="120"/>
      <c r="C432" s="22"/>
      <c r="D432" s="22"/>
      <c r="R432" s="4"/>
    </row>
    <row r="433" spans="1:18">
      <c r="A433" s="31"/>
      <c r="B433" s="120"/>
      <c r="C433" s="22"/>
      <c r="D433" s="22"/>
      <c r="R433" s="4"/>
    </row>
    <row r="434" spans="1:18">
      <c r="A434" s="31"/>
      <c r="B434" s="120"/>
      <c r="C434" s="22"/>
      <c r="D434" s="22"/>
      <c r="R434" s="4"/>
    </row>
    <row r="435" spans="1:18">
      <c r="A435" s="31"/>
      <c r="B435" s="120"/>
      <c r="C435" s="22"/>
      <c r="D435" s="22"/>
      <c r="R435" s="4"/>
    </row>
    <row r="436" spans="1:18">
      <c r="A436" s="31"/>
      <c r="B436" s="120"/>
      <c r="C436" s="22"/>
      <c r="D436" s="22"/>
      <c r="R436" s="4"/>
    </row>
    <row r="437" spans="1:18">
      <c r="A437" s="31"/>
      <c r="B437" s="120"/>
      <c r="C437" s="22"/>
      <c r="D437" s="22"/>
      <c r="R437" s="4"/>
    </row>
    <row r="438" spans="1:18">
      <c r="A438" s="31"/>
      <c r="B438" s="120"/>
      <c r="C438" s="22"/>
      <c r="D438" s="22"/>
      <c r="R438" s="4"/>
    </row>
    <row r="439" spans="1:18">
      <c r="A439" s="31"/>
      <c r="B439" s="120"/>
      <c r="C439" s="22"/>
      <c r="D439" s="22"/>
      <c r="R439" s="4"/>
    </row>
    <row r="440" spans="1:18">
      <c r="A440" s="31"/>
      <c r="B440" s="120"/>
      <c r="C440" s="22"/>
      <c r="D440" s="22"/>
      <c r="R440" s="4"/>
    </row>
    <row r="441" spans="1:18">
      <c r="A441" s="31"/>
      <c r="B441" s="120"/>
      <c r="C441" s="22"/>
      <c r="D441" s="22"/>
      <c r="R441" s="4"/>
    </row>
    <row r="442" spans="1:18">
      <c r="A442" s="31"/>
      <c r="B442" s="120"/>
      <c r="C442" s="22"/>
      <c r="D442" s="22"/>
      <c r="R442" s="4"/>
    </row>
    <row r="443" spans="1:18">
      <c r="A443" s="31"/>
      <c r="B443" s="120"/>
      <c r="C443" s="22"/>
      <c r="D443" s="22"/>
      <c r="R443" s="4"/>
    </row>
    <row r="444" spans="1:18">
      <c r="A444" s="31"/>
      <c r="B444" s="120"/>
      <c r="C444" s="22"/>
      <c r="D444" s="22"/>
      <c r="R444" s="4"/>
    </row>
    <row r="445" spans="1:18">
      <c r="A445" s="31"/>
      <c r="B445" s="120"/>
      <c r="C445" s="22"/>
      <c r="D445" s="22"/>
      <c r="R445" s="4"/>
    </row>
    <row r="446" spans="1:18">
      <c r="A446" s="31"/>
      <c r="B446" s="120"/>
      <c r="C446" s="22"/>
      <c r="D446" s="22"/>
      <c r="R446" s="4"/>
    </row>
    <row r="447" spans="1:18">
      <c r="A447" s="31"/>
      <c r="B447" s="120"/>
      <c r="C447" s="22"/>
      <c r="D447" s="22"/>
      <c r="R447" s="4"/>
    </row>
    <row r="448" spans="1:18">
      <c r="A448" s="31"/>
      <c r="B448" s="120"/>
      <c r="C448" s="22"/>
      <c r="D448" s="22"/>
      <c r="R448" s="4"/>
    </row>
    <row r="449" spans="1:18">
      <c r="A449" s="31"/>
      <c r="B449" s="120"/>
      <c r="C449" s="22"/>
      <c r="D449" s="22"/>
      <c r="R449" s="4"/>
    </row>
    <row r="450" spans="1:18">
      <c r="A450" s="31"/>
      <c r="B450" s="120"/>
      <c r="C450" s="22"/>
      <c r="D450" s="22"/>
      <c r="R450" s="4"/>
    </row>
    <row r="451" spans="1:18">
      <c r="A451" s="31"/>
      <c r="B451" s="120"/>
      <c r="C451" s="22"/>
      <c r="D451" s="22"/>
      <c r="R451" s="4"/>
    </row>
    <row r="452" spans="1:18">
      <c r="A452" s="31"/>
      <c r="B452" s="120"/>
      <c r="C452" s="22"/>
      <c r="D452" s="22"/>
      <c r="R452" s="4"/>
    </row>
    <row r="453" spans="1:18">
      <c r="A453" s="31"/>
      <c r="B453" s="120"/>
      <c r="C453" s="22"/>
      <c r="D453" s="22"/>
      <c r="R453" s="4"/>
    </row>
    <row r="454" spans="1:18">
      <c r="A454" s="31"/>
      <c r="B454" s="120"/>
      <c r="C454" s="22"/>
      <c r="D454" s="22"/>
      <c r="R454" s="4"/>
    </row>
    <row r="455" spans="1:18">
      <c r="A455" s="31"/>
      <c r="B455" s="120"/>
      <c r="C455" s="22"/>
      <c r="D455" s="22"/>
      <c r="R455" s="4"/>
    </row>
    <row r="456" spans="1:18">
      <c r="A456" s="31"/>
      <c r="B456" s="120"/>
      <c r="C456" s="22"/>
      <c r="D456" s="22"/>
      <c r="R456" s="4"/>
    </row>
    <row r="457" spans="1:18">
      <c r="A457" s="31"/>
      <c r="B457" s="120"/>
      <c r="C457" s="22"/>
      <c r="D457" s="22"/>
      <c r="R457" s="4"/>
    </row>
    <row r="458" spans="1:18">
      <c r="A458" s="31"/>
      <c r="B458" s="120"/>
      <c r="C458" s="22"/>
      <c r="D458" s="22"/>
      <c r="R458" s="4"/>
    </row>
    <row r="459" spans="1:18">
      <c r="A459" s="31"/>
      <c r="B459" s="120"/>
      <c r="C459" s="22"/>
      <c r="D459" s="22"/>
      <c r="R459" s="4"/>
    </row>
    <row r="460" spans="1:18">
      <c r="A460" s="31"/>
      <c r="B460" s="120"/>
      <c r="C460" s="22"/>
      <c r="D460" s="22"/>
      <c r="R460" s="4"/>
    </row>
    <row r="461" spans="1:18">
      <c r="A461" s="31"/>
      <c r="B461" s="120"/>
      <c r="C461" s="22"/>
      <c r="D461" s="22"/>
      <c r="R461" s="4"/>
    </row>
    <row r="462" spans="1:18">
      <c r="A462" s="31"/>
      <c r="B462" s="120"/>
      <c r="C462" s="22"/>
      <c r="D462" s="22"/>
      <c r="R462" s="4"/>
    </row>
    <row r="463" spans="1:18">
      <c r="A463" s="31"/>
      <c r="B463" s="120"/>
      <c r="C463" s="22"/>
      <c r="D463" s="22"/>
      <c r="R463" s="4"/>
    </row>
    <row r="464" spans="1:18">
      <c r="A464" s="31"/>
      <c r="B464" s="120"/>
      <c r="C464" s="22"/>
      <c r="D464" s="22"/>
      <c r="R464" s="4"/>
    </row>
    <row r="465" spans="1:18">
      <c r="A465" s="31"/>
      <c r="B465" s="120"/>
      <c r="C465" s="22"/>
      <c r="D465" s="22"/>
      <c r="R465" s="4"/>
    </row>
    <row r="466" spans="1:18">
      <c r="A466" s="31"/>
      <c r="B466" s="120"/>
      <c r="C466" s="22"/>
      <c r="D466" s="22"/>
      <c r="R466" s="4"/>
    </row>
    <row r="467" spans="1:18">
      <c r="A467" s="31"/>
      <c r="B467" s="120"/>
      <c r="C467" s="22"/>
      <c r="D467" s="22"/>
      <c r="R467" s="4"/>
    </row>
    <row r="468" spans="1:18">
      <c r="A468" s="31"/>
      <c r="B468" s="120"/>
      <c r="C468" s="22"/>
      <c r="D468" s="22"/>
      <c r="R468" s="4"/>
    </row>
    <row r="469" spans="1:18">
      <c r="A469" s="31"/>
      <c r="B469" s="120"/>
      <c r="C469" s="22"/>
      <c r="D469" s="22"/>
      <c r="R469" s="4"/>
    </row>
    <row r="470" spans="1:18">
      <c r="A470" s="31"/>
      <c r="B470" s="120"/>
      <c r="C470" s="22"/>
      <c r="D470" s="22"/>
      <c r="R470" s="4"/>
    </row>
    <row r="471" spans="1:18">
      <c r="A471" s="31"/>
      <c r="B471" s="120"/>
      <c r="C471" s="22"/>
      <c r="D471" s="22"/>
      <c r="R471" s="4"/>
    </row>
    <row r="472" spans="1:18">
      <c r="A472" s="31"/>
      <c r="B472" s="120"/>
      <c r="C472" s="22"/>
      <c r="D472" s="22"/>
      <c r="R472" s="4"/>
    </row>
    <row r="473" spans="1:18">
      <c r="A473" s="31"/>
      <c r="B473" s="120"/>
      <c r="C473" s="22"/>
      <c r="D473" s="22"/>
      <c r="R473" s="4"/>
    </row>
    <row r="474" spans="1:18">
      <c r="A474" s="31"/>
      <c r="B474" s="120"/>
      <c r="C474" s="22"/>
      <c r="D474" s="22"/>
      <c r="R474" s="4"/>
    </row>
    <row r="475" spans="1:18">
      <c r="A475" s="31"/>
      <c r="B475" s="120"/>
      <c r="C475" s="22"/>
      <c r="D475" s="22"/>
      <c r="R475" s="4"/>
    </row>
    <row r="476" spans="1:18">
      <c r="A476" s="31"/>
      <c r="B476" s="120"/>
      <c r="C476" s="22"/>
      <c r="D476" s="22"/>
      <c r="R476" s="4"/>
    </row>
    <row r="477" spans="1:18">
      <c r="A477" s="31"/>
      <c r="B477" s="120"/>
      <c r="C477" s="22"/>
      <c r="D477" s="22"/>
      <c r="R477" s="4"/>
    </row>
    <row r="478" spans="1:18">
      <c r="A478" s="31"/>
      <c r="B478" s="120"/>
      <c r="C478" s="22"/>
      <c r="D478" s="22"/>
      <c r="R478" s="4"/>
    </row>
    <row r="479" spans="1:18">
      <c r="A479" s="31"/>
      <c r="B479" s="120"/>
      <c r="C479" s="22"/>
      <c r="D479" s="22"/>
      <c r="R479" s="4"/>
    </row>
    <row r="480" spans="1:18">
      <c r="A480" s="31"/>
      <c r="B480" s="120"/>
      <c r="C480" s="22"/>
      <c r="D480" s="22"/>
      <c r="R480" s="4"/>
    </row>
    <row r="481" spans="1:18">
      <c r="A481" s="31"/>
      <c r="B481" s="120"/>
      <c r="C481" s="22"/>
      <c r="D481" s="22"/>
      <c r="R481" s="4"/>
    </row>
    <row r="482" spans="1:18">
      <c r="A482" s="31"/>
      <c r="B482" s="120"/>
      <c r="C482" s="22"/>
      <c r="D482" s="22"/>
      <c r="R482" s="4"/>
    </row>
    <row r="483" spans="1:18">
      <c r="A483" s="31"/>
      <c r="B483" s="120"/>
      <c r="C483" s="22"/>
      <c r="D483" s="22"/>
      <c r="R483" s="4"/>
    </row>
    <row r="484" spans="1:18">
      <c r="A484" s="31"/>
      <c r="B484" s="120"/>
      <c r="C484" s="22"/>
      <c r="D484" s="22"/>
      <c r="R484" s="4"/>
    </row>
    <row r="485" spans="1:18">
      <c r="A485" s="31"/>
      <c r="B485" s="120"/>
      <c r="C485" s="22"/>
      <c r="D485" s="22"/>
      <c r="R485" s="4"/>
    </row>
    <row r="486" spans="1:18">
      <c r="A486" s="31"/>
      <c r="B486" s="120"/>
      <c r="C486" s="22"/>
      <c r="D486" s="22"/>
      <c r="R486" s="4"/>
    </row>
    <row r="487" spans="1:18">
      <c r="A487" s="31"/>
      <c r="B487" s="120"/>
      <c r="C487" s="22"/>
      <c r="D487" s="22"/>
      <c r="R487" s="4"/>
    </row>
    <row r="488" spans="1:18">
      <c r="A488" s="31"/>
      <c r="B488" s="120"/>
      <c r="C488" s="22"/>
      <c r="D488" s="22"/>
      <c r="R488" s="4"/>
    </row>
    <row r="489" spans="1:18">
      <c r="A489" s="31"/>
      <c r="B489" s="120"/>
      <c r="C489" s="22"/>
      <c r="D489" s="22"/>
      <c r="R489" s="4"/>
    </row>
    <row r="490" spans="1:18">
      <c r="A490" s="31"/>
      <c r="B490" s="120"/>
      <c r="C490" s="22"/>
      <c r="D490" s="22"/>
      <c r="R490" s="4"/>
    </row>
    <row r="491" spans="1:18">
      <c r="A491" s="31"/>
      <c r="B491" s="120"/>
      <c r="C491" s="22"/>
      <c r="D491" s="22"/>
      <c r="R491" s="4"/>
    </row>
    <row r="492" spans="1:18">
      <c r="A492" s="31"/>
      <c r="B492" s="120"/>
      <c r="C492" s="22"/>
      <c r="D492" s="22"/>
      <c r="R492" s="4"/>
    </row>
    <row r="493" spans="1:18">
      <c r="A493" s="31"/>
      <c r="B493" s="120"/>
      <c r="C493" s="22"/>
      <c r="D493" s="22"/>
      <c r="R493" s="4"/>
    </row>
    <row r="494" spans="1:18">
      <c r="A494" s="31"/>
      <c r="B494" s="120"/>
      <c r="C494" s="22"/>
      <c r="D494" s="22"/>
      <c r="R494" s="4"/>
    </row>
    <row r="495" spans="1:18">
      <c r="A495" s="31"/>
      <c r="B495" s="120"/>
      <c r="C495" s="22"/>
      <c r="D495" s="22"/>
      <c r="R495" s="4"/>
    </row>
    <row r="496" spans="1:18">
      <c r="A496" s="31"/>
      <c r="B496" s="120"/>
      <c r="C496" s="22"/>
      <c r="D496" s="22"/>
      <c r="R496" s="4"/>
    </row>
    <row r="497" spans="1:18">
      <c r="A497" s="31"/>
      <c r="B497" s="120"/>
      <c r="C497" s="22"/>
      <c r="D497" s="22"/>
      <c r="R497" s="4"/>
    </row>
    <row r="498" spans="1:18">
      <c r="A498" s="31"/>
      <c r="B498" s="120"/>
      <c r="C498" s="22"/>
      <c r="D498" s="22"/>
      <c r="R498" s="4"/>
    </row>
    <row r="499" spans="1:18">
      <c r="A499" s="31"/>
      <c r="B499" s="120"/>
      <c r="C499" s="22"/>
      <c r="D499" s="22"/>
      <c r="R499" s="4"/>
    </row>
    <row r="500" spans="1:18">
      <c r="A500" s="31"/>
      <c r="B500" s="120"/>
      <c r="C500" s="22"/>
      <c r="D500" s="22"/>
      <c r="R500" s="4"/>
    </row>
    <row r="501" spans="1:18">
      <c r="A501" s="31"/>
      <c r="B501" s="120"/>
      <c r="C501" s="22"/>
      <c r="D501" s="22"/>
      <c r="R501" s="4"/>
    </row>
    <row r="502" spans="1:18">
      <c r="A502" s="31"/>
      <c r="B502" s="120"/>
      <c r="C502" s="22"/>
      <c r="D502" s="22"/>
      <c r="R502" s="4"/>
    </row>
    <row r="503" spans="1:18">
      <c r="A503" s="31"/>
      <c r="B503" s="120"/>
      <c r="C503" s="22"/>
      <c r="D503" s="22"/>
      <c r="R503" s="4"/>
    </row>
    <row r="504" spans="1:18">
      <c r="A504" s="31"/>
      <c r="B504" s="120"/>
      <c r="C504" s="22"/>
      <c r="D504" s="22"/>
      <c r="R504" s="4"/>
    </row>
    <row r="505" spans="1:18">
      <c r="A505" s="31"/>
      <c r="B505" s="120"/>
      <c r="C505" s="22"/>
      <c r="D505" s="22"/>
      <c r="R505" s="4"/>
    </row>
    <row r="506" spans="1:18">
      <c r="A506" s="31"/>
      <c r="B506" s="120"/>
      <c r="C506" s="22"/>
      <c r="D506" s="22"/>
      <c r="R506" s="4"/>
    </row>
    <row r="507" spans="1:18">
      <c r="A507" s="31"/>
      <c r="B507" s="120"/>
      <c r="C507" s="22"/>
      <c r="D507" s="22"/>
      <c r="R507" s="4"/>
    </row>
    <row r="508" spans="1:18">
      <c r="A508" s="31"/>
      <c r="B508" s="120"/>
      <c r="C508" s="22"/>
      <c r="D508" s="22"/>
      <c r="R508" s="4"/>
    </row>
    <row r="509" spans="1:18">
      <c r="A509" s="31"/>
      <c r="B509" s="120"/>
      <c r="C509" s="22"/>
      <c r="D509" s="22"/>
      <c r="R509" s="4"/>
    </row>
    <row r="510" spans="1:18">
      <c r="A510" s="31"/>
      <c r="B510" s="120"/>
      <c r="C510" s="22"/>
      <c r="D510" s="22"/>
      <c r="R510" s="4"/>
    </row>
    <row r="511" spans="1:18">
      <c r="A511" s="31"/>
      <c r="B511" s="120"/>
      <c r="C511" s="22"/>
      <c r="D511" s="22"/>
      <c r="R511" s="4"/>
    </row>
    <row r="512" spans="1:18">
      <c r="A512" s="31"/>
      <c r="B512" s="120"/>
      <c r="C512" s="22"/>
      <c r="D512" s="22"/>
      <c r="R512" s="4"/>
    </row>
    <row r="513" spans="1:18">
      <c r="A513" s="31"/>
      <c r="B513" s="120"/>
      <c r="C513" s="22"/>
      <c r="D513" s="22"/>
      <c r="R513" s="4"/>
    </row>
    <row r="514" spans="1:18">
      <c r="A514" s="31"/>
      <c r="B514" s="120"/>
      <c r="C514" s="22"/>
      <c r="D514" s="22"/>
      <c r="R514" s="4"/>
    </row>
    <row r="515" spans="1:18">
      <c r="A515" s="31"/>
      <c r="B515" s="120"/>
      <c r="C515" s="22"/>
      <c r="D515" s="22"/>
      <c r="R515" s="4"/>
    </row>
    <row r="516" spans="1:18">
      <c r="A516" s="31"/>
      <c r="B516" s="120"/>
      <c r="C516" s="22"/>
      <c r="D516" s="22"/>
      <c r="R516" s="4"/>
    </row>
    <row r="517" spans="1:18">
      <c r="A517" s="31"/>
      <c r="B517" s="120"/>
      <c r="C517" s="22"/>
      <c r="D517" s="22"/>
      <c r="R517" s="4"/>
    </row>
    <row r="518" spans="1:18">
      <c r="A518" s="31"/>
      <c r="B518" s="120"/>
      <c r="C518" s="22"/>
      <c r="D518" s="22"/>
      <c r="R518" s="4"/>
    </row>
    <row r="519" spans="1:18">
      <c r="A519" s="31"/>
      <c r="B519" s="120"/>
      <c r="C519" s="22"/>
      <c r="D519" s="22"/>
      <c r="R519" s="4"/>
    </row>
    <row r="520" spans="1:18">
      <c r="A520" s="31"/>
      <c r="B520" s="120"/>
      <c r="C520" s="22"/>
      <c r="D520" s="22"/>
      <c r="R520" s="4"/>
    </row>
    <row r="521" spans="1:18">
      <c r="A521" s="31"/>
      <c r="B521" s="120"/>
      <c r="C521" s="22"/>
      <c r="D521" s="22"/>
      <c r="R521" s="4"/>
    </row>
    <row r="522" spans="1:18">
      <c r="A522" s="31"/>
      <c r="B522" s="120"/>
      <c r="C522" s="22"/>
      <c r="D522" s="22"/>
      <c r="R522" s="4"/>
    </row>
    <row r="523" spans="1:18">
      <c r="A523" s="31"/>
      <c r="B523" s="120"/>
      <c r="C523" s="22"/>
      <c r="D523" s="22"/>
      <c r="R523" s="4"/>
    </row>
    <row r="524" spans="1:18">
      <c r="A524" s="31"/>
      <c r="B524" s="120"/>
      <c r="C524" s="22"/>
      <c r="D524" s="22"/>
      <c r="R524" s="4"/>
    </row>
    <row r="525" spans="1:18">
      <c r="A525" s="31"/>
      <c r="B525" s="120"/>
      <c r="C525" s="22"/>
      <c r="D525" s="22"/>
      <c r="R525" s="4"/>
    </row>
    <row r="526" spans="1:18">
      <c r="A526" s="31"/>
      <c r="B526" s="120"/>
      <c r="C526" s="22"/>
      <c r="D526" s="22"/>
      <c r="R526" s="4"/>
    </row>
    <row r="527" spans="1:18">
      <c r="A527" s="31"/>
      <c r="B527" s="120"/>
      <c r="C527" s="22"/>
      <c r="D527" s="22"/>
      <c r="R527" s="4"/>
    </row>
    <row r="528" spans="1:18">
      <c r="A528" s="31"/>
      <c r="B528" s="120"/>
      <c r="C528" s="22"/>
      <c r="D528" s="22"/>
      <c r="R528" s="4"/>
    </row>
    <row r="529" spans="1:18">
      <c r="A529" s="31"/>
      <c r="B529" s="120"/>
      <c r="C529" s="22"/>
      <c r="D529" s="22"/>
      <c r="R529" s="4"/>
    </row>
    <row r="530" spans="1:18">
      <c r="A530" s="31"/>
      <c r="B530" s="120"/>
      <c r="C530" s="22"/>
      <c r="D530" s="22"/>
      <c r="R530" s="4"/>
    </row>
    <row r="531" spans="1:18">
      <c r="A531" s="31"/>
      <c r="B531" s="120"/>
      <c r="C531" s="22"/>
      <c r="D531" s="22"/>
      <c r="R531" s="4"/>
    </row>
    <row r="532" spans="1:18">
      <c r="A532" s="31"/>
      <c r="B532" s="120"/>
      <c r="C532" s="22"/>
      <c r="D532" s="22"/>
      <c r="R532" s="4"/>
    </row>
    <row r="533" spans="1:18">
      <c r="A533" s="31"/>
      <c r="B533" s="120"/>
      <c r="C533" s="22"/>
      <c r="D533" s="22"/>
      <c r="R533" s="4"/>
    </row>
    <row r="534" spans="1:18">
      <c r="A534" s="31"/>
      <c r="B534" s="120"/>
      <c r="C534" s="22"/>
      <c r="D534" s="22"/>
      <c r="R534" s="4"/>
    </row>
    <row r="535" spans="1:18">
      <c r="A535" s="31"/>
      <c r="B535" s="120"/>
      <c r="C535" s="22"/>
      <c r="D535" s="22"/>
      <c r="R535" s="4"/>
    </row>
    <row r="536" spans="1:18">
      <c r="A536" s="31"/>
      <c r="B536" s="120"/>
      <c r="C536" s="22"/>
      <c r="D536" s="22"/>
      <c r="R536" s="4"/>
    </row>
    <row r="537" spans="1:18">
      <c r="A537" s="31"/>
      <c r="B537" s="120"/>
      <c r="C537" s="22"/>
      <c r="D537" s="22"/>
      <c r="R537" s="4"/>
    </row>
    <row r="538" spans="1:18">
      <c r="A538" s="31"/>
      <c r="B538" s="120"/>
      <c r="C538" s="22"/>
      <c r="D538" s="22"/>
      <c r="R538" s="4"/>
    </row>
    <row r="539" spans="1:18">
      <c r="A539" s="31"/>
      <c r="B539" s="120"/>
      <c r="C539" s="22"/>
      <c r="D539" s="22"/>
      <c r="R539" s="4"/>
    </row>
    <row r="540" spans="1:18">
      <c r="A540" s="31"/>
      <c r="B540" s="120"/>
      <c r="C540" s="22"/>
      <c r="D540" s="22"/>
      <c r="R540" s="4"/>
    </row>
    <row r="541" spans="1:18">
      <c r="A541" s="31"/>
      <c r="B541" s="120"/>
      <c r="C541" s="22"/>
      <c r="D541" s="22"/>
      <c r="R541" s="4"/>
    </row>
    <row r="542" spans="1:18">
      <c r="A542" s="31"/>
      <c r="B542" s="120"/>
      <c r="C542" s="22"/>
      <c r="D542" s="22"/>
      <c r="R542" s="4"/>
    </row>
    <row r="543" spans="1:18">
      <c r="A543" s="31"/>
      <c r="B543" s="120"/>
      <c r="C543" s="22"/>
      <c r="D543" s="22"/>
      <c r="R543" s="4"/>
    </row>
    <row r="544" spans="1:18">
      <c r="A544" s="31"/>
      <c r="B544" s="120"/>
      <c r="C544" s="22"/>
      <c r="D544" s="22"/>
      <c r="R544" s="4"/>
    </row>
    <row r="545" spans="1:18">
      <c r="A545" s="31"/>
      <c r="B545" s="120"/>
      <c r="C545" s="22"/>
      <c r="D545" s="22"/>
      <c r="R545" s="4"/>
    </row>
    <row r="546" spans="1:18">
      <c r="A546" s="31"/>
      <c r="B546" s="120"/>
      <c r="C546" s="22"/>
      <c r="D546" s="22"/>
      <c r="R546" s="4"/>
    </row>
    <row r="547" spans="1:18">
      <c r="A547" s="31"/>
      <c r="B547" s="120"/>
      <c r="C547" s="22"/>
      <c r="D547" s="22"/>
      <c r="R547" s="4"/>
    </row>
    <row r="548" spans="1:18">
      <c r="A548" s="31"/>
      <c r="B548" s="120"/>
      <c r="C548" s="22"/>
      <c r="D548" s="22"/>
      <c r="R548" s="4"/>
    </row>
    <row r="549" spans="1:18">
      <c r="A549" s="31"/>
      <c r="B549" s="120"/>
      <c r="C549" s="22"/>
      <c r="D549" s="22"/>
      <c r="R549" s="4"/>
    </row>
    <row r="550" spans="1:18">
      <c r="A550" s="31"/>
      <c r="B550" s="120"/>
      <c r="C550" s="22"/>
      <c r="D550" s="22"/>
      <c r="R550" s="4"/>
    </row>
    <row r="551" spans="1:18">
      <c r="A551" s="31"/>
      <c r="B551" s="120"/>
      <c r="C551" s="22"/>
      <c r="D551" s="22"/>
      <c r="R551" s="4"/>
    </row>
    <row r="552" spans="1:18">
      <c r="A552" s="31"/>
      <c r="B552" s="120"/>
      <c r="C552" s="22"/>
      <c r="D552" s="22"/>
      <c r="R552" s="4"/>
    </row>
    <row r="553" spans="1:18">
      <c r="A553" s="31"/>
      <c r="B553" s="120"/>
      <c r="C553" s="22"/>
      <c r="D553" s="22"/>
      <c r="R553" s="4"/>
    </row>
    <row r="554" spans="1:18">
      <c r="A554" s="31"/>
      <c r="B554" s="120"/>
      <c r="C554" s="22"/>
      <c r="D554" s="22"/>
      <c r="R554" s="4"/>
    </row>
    <row r="555" spans="1:18">
      <c r="A555" s="31"/>
      <c r="B555" s="120"/>
      <c r="C555" s="22"/>
      <c r="D555" s="22"/>
      <c r="R555" s="4"/>
    </row>
    <row r="556" spans="1:18">
      <c r="A556" s="31"/>
      <c r="B556" s="120"/>
      <c r="C556" s="22"/>
      <c r="D556" s="22"/>
      <c r="R556" s="4"/>
    </row>
    <row r="557" spans="1:18">
      <c r="A557" s="31"/>
      <c r="B557" s="120"/>
      <c r="C557" s="22"/>
      <c r="D557" s="22"/>
      <c r="R557" s="4"/>
    </row>
    <row r="558" spans="1:18">
      <c r="A558" s="31"/>
      <c r="B558" s="120"/>
      <c r="C558" s="22"/>
      <c r="D558" s="22"/>
      <c r="R558" s="4"/>
    </row>
    <row r="559" spans="1:18">
      <c r="A559" s="31"/>
      <c r="B559" s="120"/>
      <c r="C559" s="22"/>
      <c r="D559" s="22"/>
      <c r="R559" s="4"/>
    </row>
    <row r="560" spans="1:18">
      <c r="A560" s="31"/>
      <c r="B560" s="120"/>
      <c r="C560" s="22"/>
      <c r="D560" s="22"/>
      <c r="R560" s="4"/>
    </row>
    <row r="561" spans="1:18">
      <c r="A561" s="31"/>
      <c r="B561" s="120"/>
      <c r="C561" s="22"/>
      <c r="D561" s="22"/>
      <c r="R561" s="4"/>
    </row>
    <row r="562" spans="1:18">
      <c r="A562" s="31"/>
      <c r="B562" s="120"/>
      <c r="C562" s="22"/>
      <c r="D562" s="22"/>
      <c r="R562" s="4"/>
    </row>
    <row r="563" spans="1:18">
      <c r="A563" s="31"/>
      <c r="B563" s="120"/>
      <c r="C563" s="22"/>
      <c r="D563" s="22"/>
      <c r="R563" s="4"/>
    </row>
    <row r="564" spans="1:18">
      <c r="A564" s="31"/>
      <c r="B564" s="120"/>
      <c r="C564" s="22"/>
      <c r="D564" s="22"/>
      <c r="R564" s="4"/>
    </row>
    <row r="565" spans="1:18">
      <c r="A565" s="31"/>
      <c r="B565" s="120"/>
      <c r="C565" s="22"/>
      <c r="D565" s="22"/>
      <c r="R565" s="4"/>
    </row>
    <row r="566" spans="1:18">
      <c r="A566" s="31"/>
      <c r="B566" s="120"/>
      <c r="C566" s="22"/>
      <c r="D566" s="22"/>
      <c r="R566" s="4"/>
    </row>
    <row r="567" spans="1:18">
      <c r="A567" s="31"/>
      <c r="B567" s="120"/>
      <c r="C567" s="22"/>
      <c r="D567" s="22"/>
      <c r="R567" s="4"/>
    </row>
    <row r="568" spans="1:18">
      <c r="A568" s="31"/>
      <c r="B568" s="120"/>
      <c r="C568" s="22"/>
      <c r="D568" s="22"/>
      <c r="R568" s="4"/>
    </row>
    <row r="569" spans="1:18">
      <c r="A569" s="31"/>
      <c r="B569" s="120"/>
      <c r="C569" s="22"/>
      <c r="D569" s="22"/>
      <c r="R569" s="4"/>
    </row>
    <row r="570" spans="1:18">
      <c r="A570" s="31"/>
      <c r="B570" s="120"/>
      <c r="C570" s="22"/>
      <c r="D570" s="22"/>
      <c r="R570" s="4"/>
    </row>
    <row r="571" spans="1:18">
      <c r="A571" s="31"/>
      <c r="B571" s="120"/>
      <c r="C571" s="22"/>
      <c r="D571" s="22"/>
      <c r="R571" s="4"/>
    </row>
    <row r="572" spans="1:18">
      <c r="A572" s="31"/>
      <c r="B572" s="120"/>
      <c r="C572" s="22"/>
      <c r="D572" s="22"/>
      <c r="R572" s="4"/>
    </row>
    <row r="573" spans="1:18">
      <c r="A573" s="31"/>
      <c r="B573" s="120"/>
      <c r="C573" s="22"/>
      <c r="D573" s="22"/>
      <c r="R573" s="4"/>
    </row>
    <row r="574" spans="1:18">
      <c r="A574" s="31"/>
      <c r="B574" s="120"/>
      <c r="C574" s="22"/>
      <c r="D574" s="22"/>
      <c r="R574" s="4"/>
    </row>
    <row r="575" spans="1:18">
      <c r="A575" s="31"/>
      <c r="B575" s="120"/>
      <c r="C575" s="22"/>
      <c r="D575" s="22"/>
      <c r="R575" s="4"/>
    </row>
    <row r="576" spans="1:18">
      <c r="A576" s="31"/>
      <c r="B576" s="120"/>
      <c r="C576" s="22"/>
      <c r="D576" s="22"/>
      <c r="R576" s="4"/>
    </row>
    <row r="577" spans="1:18">
      <c r="A577" s="31"/>
      <c r="B577" s="120"/>
      <c r="C577" s="22"/>
      <c r="D577" s="22"/>
      <c r="R577" s="4"/>
    </row>
    <row r="578" spans="1:18">
      <c r="A578" s="31"/>
      <c r="B578" s="120"/>
      <c r="C578" s="22"/>
      <c r="D578" s="22"/>
      <c r="R578" s="4"/>
    </row>
    <row r="579" spans="1:18">
      <c r="A579" s="31"/>
      <c r="B579" s="120"/>
      <c r="C579" s="22"/>
      <c r="D579" s="22"/>
      <c r="R579" s="4"/>
    </row>
    <row r="580" spans="1:18">
      <c r="A580" s="31"/>
      <c r="B580" s="120"/>
      <c r="C580" s="22"/>
      <c r="D580" s="22"/>
      <c r="R580" s="4"/>
    </row>
    <row r="581" spans="1:18">
      <c r="A581" s="31"/>
      <c r="B581" s="120"/>
      <c r="C581" s="22"/>
      <c r="D581" s="22"/>
      <c r="R581" s="4"/>
    </row>
    <row r="582" spans="1:18">
      <c r="A582" s="31"/>
      <c r="B582" s="120"/>
      <c r="C582" s="22"/>
      <c r="D582" s="22"/>
      <c r="R582" s="4"/>
    </row>
    <row r="583" spans="1:18">
      <c r="A583" s="31"/>
      <c r="B583" s="120"/>
      <c r="C583" s="22"/>
      <c r="D583" s="22"/>
      <c r="R583" s="4"/>
    </row>
    <row r="584" spans="1:18">
      <c r="A584" s="31"/>
      <c r="B584" s="120"/>
      <c r="C584" s="22"/>
      <c r="D584" s="22"/>
      <c r="R584" s="4"/>
    </row>
    <row r="585" spans="1:18">
      <c r="A585" s="31"/>
      <c r="B585" s="120"/>
      <c r="C585" s="22"/>
      <c r="D585" s="22"/>
      <c r="R585" s="4"/>
    </row>
    <row r="586" spans="1:18">
      <c r="A586" s="31"/>
      <c r="B586" s="120"/>
      <c r="C586" s="22"/>
      <c r="D586" s="22"/>
      <c r="R586" s="4"/>
    </row>
    <row r="587" spans="1:18">
      <c r="A587" s="31"/>
      <c r="B587" s="120"/>
      <c r="C587" s="22"/>
      <c r="D587" s="22"/>
      <c r="R587" s="4"/>
    </row>
    <row r="588" spans="1:18">
      <c r="A588" s="31"/>
      <c r="B588" s="120"/>
      <c r="C588" s="22"/>
      <c r="D588" s="22"/>
      <c r="R588" s="4"/>
    </row>
    <row r="589" spans="1:18">
      <c r="A589" s="31"/>
      <c r="B589" s="120"/>
      <c r="C589" s="22"/>
      <c r="D589" s="22"/>
      <c r="R589" s="4"/>
    </row>
    <row r="590" spans="1:18">
      <c r="A590" s="31"/>
      <c r="B590" s="120"/>
      <c r="C590" s="22"/>
      <c r="D590" s="22"/>
      <c r="R590" s="4"/>
    </row>
    <row r="591" spans="1:18">
      <c r="A591" s="31"/>
      <c r="B591" s="120"/>
      <c r="C591" s="22"/>
      <c r="D591" s="22"/>
      <c r="R591" s="4"/>
    </row>
    <row r="592" spans="1:18">
      <c r="A592" s="31"/>
      <c r="B592" s="120"/>
      <c r="C592" s="22"/>
      <c r="D592" s="22"/>
      <c r="R592" s="4"/>
    </row>
    <row r="593" spans="1:18">
      <c r="A593" s="31"/>
      <c r="B593" s="120"/>
      <c r="C593" s="22"/>
      <c r="D593" s="22"/>
      <c r="R593" s="4"/>
    </row>
    <row r="594" spans="1:18">
      <c r="A594" s="31"/>
      <c r="B594" s="120"/>
      <c r="C594" s="22"/>
      <c r="D594" s="22"/>
      <c r="R594" s="4"/>
    </row>
    <row r="595" spans="1:18">
      <c r="A595" s="31"/>
      <c r="B595" s="120"/>
      <c r="C595" s="22"/>
      <c r="D595" s="22"/>
      <c r="R595" s="4"/>
    </row>
    <row r="596" spans="1:18">
      <c r="A596" s="31"/>
      <c r="B596" s="120"/>
      <c r="C596" s="22"/>
      <c r="D596" s="22"/>
      <c r="R596" s="4"/>
    </row>
    <row r="597" spans="1:18">
      <c r="A597" s="31"/>
      <c r="B597" s="120"/>
      <c r="C597" s="22"/>
      <c r="D597" s="22"/>
      <c r="R597" s="4"/>
    </row>
    <row r="598" spans="1:18">
      <c r="A598" s="31"/>
      <c r="B598" s="120"/>
      <c r="C598" s="22"/>
      <c r="D598" s="22"/>
      <c r="R598" s="4"/>
    </row>
    <row r="599" spans="1:18">
      <c r="A599" s="31"/>
      <c r="B599" s="120"/>
      <c r="C599" s="22"/>
      <c r="D599" s="22"/>
      <c r="R599" s="4"/>
    </row>
    <row r="600" spans="1:18">
      <c r="A600" s="31"/>
      <c r="B600" s="120"/>
      <c r="C600" s="22"/>
      <c r="D600" s="22"/>
      <c r="R600" s="4"/>
    </row>
    <row r="601" spans="1:18">
      <c r="A601" s="31"/>
      <c r="B601" s="120"/>
      <c r="C601" s="22"/>
      <c r="D601" s="22"/>
      <c r="R601" s="4"/>
    </row>
    <row r="602" spans="1:18">
      <c r="A602" s="31"/>
      <c r="B602" s="120"/>
      <c r="C602" s="22"/>
      <c r="D602" s="22"/>
      <c r="R602" s="4"/>
    </row>
    <row r="603" spans="1:18">
      <c r="A603" s="31"/>
      <c r="B603" s="120"/>
      <c r="C603" s="22"/>
      <c r="D603" s="22"/>
      <c r="R603" s="4"/>
    </row>
    <row r="604" spans="1:18">
      <c r="A604" s="31"/>
      <c r="B604" s="120"/>
      <c r="C604" s="22"/>
      <c r="D604" s="22"/>
      <c r="R604" s="4"/>
    </row>
    <row r="605" spans="1:18">
      <c r="A605" s="31"/>
      <c r="B605" s="120"/>
      <c r="C605" s="22"/>
      <c r="D605" s="22"/>
      <c r="R605" s="4"/>
    </row>
    <row r="606" spans="1:18">
      <c r="A606" s="31"/>
      <c r="B606" s="120"/>
      <c r="C606" s="22"/>
      <c r="D606" s="22"/>
      <c r="R606" s="4"/>
    </row>
    <row r="607" spans="1:18">
      <c r="A607" s="31"/>
      <c r="B607" s="120"/>
      <c r="C607" s="22"/>
      <c r="D607" s="22"/>
      <c r="R607" s="4"/>
    </row>
    <row r="608" spans="1:18">
      <c r="A608" s="31"/>
      <c r="B608" s="120"/>
      <c r="C608" s="22"/>
      <c r="D608" s="22"/>
      <c r="R608" s="4"/>
    </row>
    <row r="609" spans="1:18">
      <c r="A609" s="31"/>
      <c r="B609" s="120"/>
      <c r="C609" s="22"/>
      <c r="D609" s="22"/>
      <c r="R609" s="4"/>
    </row>
    <row r="610" spans="1:18">
      <c r="A610" s="31"/>
      <c r="B610" s="120"/>
      <c r="C610" s="22"/>
      <c r="D610" s="22"/>
      <c r="R610" s="4"/>
    </row>
    <row r="611" spans="1:18">
      <c r="A611" s="31"/>
      <c r="B611" s="120"/>
      <c r="C611" s="22"/>
      <c r="D611" s="22"/>
      <c r="R611" s="4"/>
    </row>
    <row r="612" spans="1:18">
      <c r="A612" s="31"/>
      <c r="B612" s="120"/>
      <c r="C612" s="22"/>
      <c r="D612" s="22"/>
      <c r="R612" s="4"/>
    </row>
    <row r="613" spans="1:18">
      <c r="A613" s="31"/>
      <c r="B613" s="120"/>
      <c r="C613" s="22"/>
      <c r="D613" s="22"/>
      <c r="R613" s="4"/>
    </row>
    <row r="614" spans="1:18">
      <c r="A614" s="31"/>
      <c r="B614" s="120"/>
      <c r="C614" s="22"/>
      <c r="D614" s="22"/>
      <c r="R614" s="4"/>
    </row>
    <row r="615" spans="1:18">
      <c r="A615" s="31"/>
      <c r="B615" s="120"/>
      <c r="C615" s="22"/>
      <c r="D615" s="22"/>
      <c r="R615" s="4"/>
    </row>
    <row r="616" spans="1:18">
      <c r="A616" s="31"/>
      <c r="B616" s="120"/>
      <c r="C616" s="22"/>
      <c r="D616" s="22"/>
      <c r="R616" s="4"/>
    </row>
    <row r="617" spans="1:18">
      <c r="A617" s="31"/>
      <c r="B617" s="120"/>
      <c r="C617" s="22"/>
      <c r="D617" s="22"/>
      <c r="R617" s="4"/>
    </row>
    <row r="618" spans="1:18">
      <c r="A618" s="31"/>
      <c r="B618" s="120"/>
      <c r="C618" s="22"/>
      <c r="D618" s="22"/>
      <c r="R618" s="4"/>
    </row>
    <row r="619" spans="1:18">
      <c r="A619" s="31"/>
      <c r="B619" s="120"/>
      <c r="C619" s="22"/>
      <c r="D619" s="22"/>
      <c r="R619" s="4"/>
    </row>
    <row r="620" spans="1:18">
      <c r="A620" s="31"/>
      <c r="B620" s="120"/>
      <c r="C620" s="22"/>
      <c r="D620" s="22"/>
      <c r="R620" s="4"/>
    </row>
    <row r="621" spans="1:18">
      <c r="A621" s="31"/>
      <c r="B621" s="120"/>
      <c r="C621" s="22"/>
      <c r="D621" s="22"/>
      <c r="R621" s="4"/>
    </row>
    <row r="622" spans="1:18">
      <c r="A622" s="31"/>
      <c r="B622" s="120"/>
      <c r="C622" s="22"/>
      <c r="D622" s="22"/>
      <c r="R622" s="4"/>
    </row>
    <row r="623" spans="1:18">
      <c r="A623" s="31"/>
      <c r="B623" s="120"/>
      <c r="C623" s="22"/>
      <c r="D623" s="22"/>
      <c r="R623" s="4"/>
    </row>
    <row r="624" spans="1:18">
      <c r="A624" s="31"/>
      <c r="B624" s="120"/>
      <c r="C624" s="22"/>
      <c r="D624" s="22"/>
      <c r="R624" s="4"/>
    </row>
    <row r="625" spans="1:18">
      <c r="A625" s="31"/>
      <c r="B625" s="120"/>
      <c r="C625" s="22"/>
      <c r="D625" s="22"/>
      <c r="R625" s="4"/>
    </row>
    <row r="626" spans="1:18">
      <c r="A626" s="31"/>
      <c r="B626" s="120"/>
      <c r="C626" s="22"/>
      <c r="D626" s="22"/>
      <c r="R626" s="4"/>
    </row>
    <row r="627" spans="1:18">
      <c r="A627" s="31"/>
      <c r="B627" s="120"/>
      <c r="C627" s="22"/>
      <c r="D627" s="22"/>
      <c r="R627" s="4"/>
    </row>
    <row r="628" spans="1:18">
      <c r="A628" s="31"/>
      <c r="B628" s="120"/>
      <c r="C628" s="22"/>
      <c r="D628" s="22"/>
      <c r="R628" s="4"/>
    </row>
    <row r="629" spans="1:18">
      <c r="A629" s="31"/>
      <c r="B629" s="120"/>
      <c r="C629" s="22"/>
      <c r="D629" s="22"/>
      <c r="R629" s="4"/>
    </row>
    <row r="630" spans="1:18">
      <c r="A630" s="31"/>
      <c r="B630" s="120"/>
      <c r="C630" s="22"/>
      <c r="D630" s="22"/>
      <c r="R630" s="4"/>
    </row>
    <row r="631" spans="1:18">
      <c r="A631" s="31"/>
      <c r="B631" s="120"/>
      <c r="C631" s="22"/>
      <c r="D631" s="22"/>
      <c r="R631" s="4"/>
    </row>
    <row r="632" spans="1:18">
      <c r="A632" s="31"/>
      <c r="B632" s="120"/>
      <c r="C632" s="22"/>
      <c r="D632" s="22"/>
      <c r="R632" s="4"/>
    </row>
    <row r="633" spans="1:18">
      <c r="A633" s="31"/>
      <c r="B633" s="120"/>
      <c r="C633" s="22"/>
      <c r="D633" s="22"/>
      <c r="R633" s="4"/>
    </row>
    <row r="634" spans="1:18">
      <c r="A634" s="31"/>
      <c r="B634" s="120"/>
      <c r="C634" s="22"/>
      <c r="D634" s="22"/>
      <c r="R634" s="4"/>
    </row>
    <row r="635" spans="1:18">
      <c r="A635" s="31"/>
      <c r="B635" s="120"/>
      <c r="C635" s="22"/>
      <c r="D635" s="22"/>
      <c r="R635" s="4"/>
    </row>
    <row r="636" spans="1:18">
      <c r="A636" s="31"/>
      <c r="B636" s="120"/>
      <c r="C636" s="22"/>
      <c r="D636" s="22"/>
      <c r="R636" s="4"/>
    </row>
    <row r="637" spans="1:18">
      <c r="A637" s="31"/>
      <c r="B637" s="120"/>
      <c r="C637" s="22"/>
      <c r="D637" s="22"/>
      <c r="R637" s="4"/>
    </row>
    <row r="638" spans="1:18">
      <c r="A638" s="31"/>
      <c r="B638" s="120"/>
      <c r="C638" s="22"/>
      <c r="D638" s="22"/>
      <c r="R638" s="4"/>
    </row>
    <row r="639" spans="1:18">
      <c r="A639" s="31"/>
      <c r="B639" s="120"/>
      <c r="C639" s="22"/>
      <c r="D639" s="22"/>
      <c r="R639" s="4"/>
    </row>
    <row r="640" spans="1:18">
      <c r="A640" s="31"/>
      <c r="B640" s="120"/>
      <c r="C640" s="22"/>
      <c r="D640" s="22"/>
      <c r="R640" s="4"/>
    </row>
    <row r="641" spans="1:18">
      <c r="A641" s="31"/>
      <c r="B641" s="120"/>
      <c r="C641" s="22"/>
      <c r="D641" s="22"/>
      <c r="R641" s="4"/>
    </row>
    <row r="642" spans="1:18">
      <c r="A642" s="31"/>
      <c r="B642" s="120"/>
      <c r="C642" s="22"/>
      <c r="D642" s="22"/>
      <c r="R642" s="4"/>
    </row>
    <row r="643" spans="1:18">
      <c r="A643" s="31"/>
      <c r="B643" s="120"/>
      <c r="C643" s="22"/>
      <c r="D643" s="22"/>
      <c r="R643" s="4"/>
    </row>
    <row r="644" spans="1:18">
      <c r="A644" s="31"/>
      <c r="B644" s="120"/>
      <c r="C644" s="22"/>
      <c r="D644" s="22"/>
      <c r="R644" s="4"/>
    </row>
    <row r="645" spans="1:18">
      <c r="A645" s="31"/>
      <c r="B645" s="120"/>
      <c r="C645" s="22"/>
      <c r="D645" s="22"/>
      <c r="R645" s="4"/>
    </row>
    <row r="646" spans="1:18">
      <c r="A646" s="31"/>
      <c r="B646" s="120"/>
      <c r="C646" s="22"/>
      <c r="D646" s="22"/>
      <c r="R646" s="4"/>
    </row>
    <row r="647" spans="1:18">
      <c r="A647" s="31"/>
      <c r="B647" s="120"/>
      <c r="C647" s="22"/>
      <c r="D647" s="22"/>
      <c r="R647" s="4"/>
    </row>
    <row r="648" spans="1:18">
      <c r="A648" s="31"/>
      <c r="B648" s="120"/>
      <c r="C648" s="22"/>
      <c r="D648" s="22"/>
      <c r="R648" s="4"/>
    </row>
    <row r="649" spans="1:18">
      <c r="A649" s="31"/>
      <c r="B649" s="120"/>
      <c r="C649" s="22"/>
      <c r="D649" s="22"/>
      <c r="R649" s="4"/>
    </row>
    <row r="650" spans="1:18">
      <c r="A650" s="31"/>
      <c r="B650" s="120"/>
      <c r="C650" s="22"/>
      <c r="D650" s="22"/>
      <c r="R650" s="4"/>
    </row>
    <row r="651" spans="1:18">
      <c r="A651" s="31"/>
      <c r="B651" s="120"/>
      <c r="C651" s="22"/>
      <c r="D651" s="22"/>
      <c r="R651" s="4"/>
    </row>
    <row r="652" spans="1:18">
      <c r="A652" s="31"/>
      <c r="B652" s="120"/>
      <c r="C652" s="22"/>
      <c r="D652" s="22"/>
      <c r="R652" s="4"/>
    </row>
    <row r="653" spans="1:18">
      <c r="A653" s="31"/>
      <c r="B653" s="120"/>
      <c r="C653" s="22"/>
      <c r="D653" s="22"/>
      <c r="R653" s="4"/>
    </row>
    <row r="654" spans="1:18">
      <c r="A654" s="31"/>
      <c r="B654" s="120"/>
      <c r="C654" s="22"/>
      <c r="D654" s="22"/>
      <c r="R654" s="4"/>
    </row>
    <row r="655" spans="1:18">
      <c r="A655" s="31"/>
      <c r="B655" s="120"/>
      <c r="C655" s="22"/>
      <c r="D655" s="22"/>
      <c r="R655" s="4"/>
    </row>
    <row r="656" spans="1:18">
      <c r="A656" s="31"/>
      <c r="B656" s="120"/>
      <c r="C656" s="22"/>
      <c r="D656" s="22"/>
      <c r="R656" s="4"/>
    </row>
    <row r="657" spans="1:18">
      <c r="A657" s="31"/>
      <c r="B657" s="120"/>
      <c r="C657" s="22"/>
      <c r="D657" s="22"/>
      <c r="R657" s="4"/>
    </row>
    <row r="658" spans="1:18">
      <c r="A658" s="31"/>
      <c r="B658" s="120"/>
      <c r="C658" s="22"/>
      <c r="D658" s="22"/>
      <c r="R658" s="4"/>
    </row>
    <row r="659" spans="1:18">
      <c r="A659" s="31"/>
      <c r="B659" s="120"/>
      <c r="C659" s="22"/>
      <c r="D659" s="22"/>
      <c r="R659" s="4"/>
    </row>
    <row r="660" spans="1:18">
      <c r="A660" s="31"/>
      <c r="B660" s="120"/>
      <c r="C660" s="22"/>
      <c r="D660" s="22"/>
      <c r="R660" s="4"/>
    </row>
    <row r="661" spans="1:18">
      <c r="A661" s="31"/>
      <c r="B661" s="120"/>
      <c r="C661" s="22"/>
      <c r="D661" s="22"/>
      <c r="R661" s="4"/>
    </row>
    <row r="662" spans="1:18">
      <c r="A662" s="31"/>
      <c r="B662" s="120"/>
      <c r="C662" s="22"/>
      <c r="D662" s="22"/>
      <c r="R662" s="4"/>
    </row>
    <row r="663" spans="1:18">
      <c r="A663" s="31"/>
      <c r="B663" s="120"/>
      <c r="C663" s="22"/>
      <c r="D663" s="22"/>
      <c r="R663" s="4"/>
    </row>
    <row r="664" spans="1:18">
      <c r="A664" s="31"/>
      <c r="B664" s="120"/>
      <c r="C664" s="22"/>
      <c r="D664" s="22"/>
      <c r="R664" s="4"/>
    </row>
    <row r="665" spans="1:18">
      <c r="A665" s="31"/>
      <c r="B665" s="120"/>
      <c r="C665" s="22"/>
      <c r="D665" s="22"/>
      <c r="R665" s="4"/>
    </row>
    <row r="666" spans="1:18">
      <c r="A666" s="31"/>
      <c r="B666" s="120"/>
      <c r="C666" s="22"/>
      <c r="D666" s="22"/>
      <c r="R666" s="4"/>
    </row>
    <row r="667" spans="1:18">
      <c r="A667" s="31"/>
      <c r="B667" s="120"/>
      <c r="C667" s="22"/>
      <c r="D667" s="22"/>
      <c r="R667" s="4"/>
    </row>
    <row r="668" spans="1:18">
      <c r="A668" s="31"/>
      <c r="B668" s="120"/>
      <c r="C668" s="22"/>
      <c r="D668" s="22"/>
      <c r="R668" s="4"/>
    </row>
    <row r="669" spans="1:18">
      <c r="A669" s="31"/>
      <c r="B669" s="120"/>
      <c r="C669" s="22"/>
      <c r="D669" s="22"/>
      <c r="R669" s="4"/>
    </row>
    <row r="670" spans="1:18">
      <c r="A670" s="31"/>
      <c r="B670" s="120"/>
      <c r="C670" s="22"/>
      <c r="D670" s="22"/>
      <c r="R670" s="4"/>
    </row>
    <row r="671" spans="1:18">
      <c r="A671" s="31"/>
      <c r="B671" s="120"/>
      <c r="C671" s="22"/>
      <c r="D671" s="22"/>
      <c r="R671" s="4"/>
    </row>
    <row r="672" spans="1:18">
      <c r="A672" s="31"/>
      <c r="B672" s="120"/>
      <c r="C672" s="22"/>
      <c r="D672" s="22"/>
      <c r="R672" s="4"/>
    </row>
    <row r="673" spans="1:18">
      <c r="A673" s="31"/>
      <c r="B673" s="120"/>
      <c r="C673" s="22"/>
      <c r="D673" s="22"/>
      <c r="R673" s="4"/>
    </row>
    <row r="674" spans="1:18">
      <c r="A674" s="31"/>
      <c r="B674" s="120"/>
      <c r="C674" s="22"/>
      <c r="D674" s="22"/>
      <c r="R674" s="4"/>
    </row>
    <row r="675" spans="1:18">
      <c r="A675" s="31"/>
      <c r="B675" s="120"/>
      <c r="C675" s="22"/>
      <c r="D675" s="22"/>
      <c r="R675" s="4"/>
    </row>
    <row r="676" spans="1:18">
      <c r="A676" s="31"/>
      <c r="B676" s="120"/>
      <c r="C676" s="22"/>
      <c r="D676" s="22"/>
      <c r="R676" s="4"/>
    </row>
    <row r="677" spans="1:18">
      <c r="A677" s="31"/>
      <c r="B677" s="120"/>
      <c r="C677" s="22"/>
      <c r="D677" s="22"/>
      <c r="R677" s="4"/>
    </row>
    <row r="678" spans="1:18">
      <c r="A678" s="31"/>
      <c r="B678" s="120"/>
      <c r="C678" s="22"/>
      <c r="D678" s="22"/>
      <c r="R678" s="4"/>
    </row>
    <row r="679" spans="1:18">
      <c r="A679" s="31"/>
      <c r="B679" s="120"/>
      <c r="C679" s="22"/>
      <c r="D679" s="22"/>
      <c r="R679" s="4"/>
    </row>
    <row r="680" spans="1:18">
      <c r="A680" s="31"/>
      <c r="B680" s="120"/>
      <c r="C680" s="22"/>
      <c r="D680" s="22"/>
      <c r="R680" s="4"/>
    </row>
    <row r="681" spans="1:18">
      <c r="A681" s="31"/>
      <c r="B681" s="120"/>
      <c r="C681" s="22"/>
      <c r="D681" s="22"/>
      <c r="R681" s="4"/>
    </row>
    <row r="682" spans="1:18">
      <c r="A682" s="31"/>
      <c r="B682" s="120"/>
      <c r="C682" s="22"/>
      <c r="D682" s="22"/>
      <c r="R682" s="4"/>
    </row>
    <row r="683" spans="1:18">
      <c r="A683" s="31"/>
      <c r="B683" s="120"/>
      <c r="C683" s="22"/>
      <c r="D683" s="22"/>
      <c r="R683" s="4"/>
    </row>
    <row r="684" spans="1:18">
      <c r="A684" s="31"/>
      <c r="B684" s="120"/>
      <c r="C684" s="22"/>
      <c r="D684" s="22"/>
      <c r="R684" s="4"/>
    </row>
    <row r="685" spans="1:18">
      <c r="A685" s="31"/>
      <c r="B685" s="120"/>
      <c r="C685" s="22"/>
      <c r="D685" s="22"/>
      <c r="R685" s="4"/>
    </row>
    <row r="686" spans="1:18">
      <c r="A686" s="31"/>
      <c r="B686" s="120"/>
      <c r="C686" s="22"/>
      <c r="D686" s="22"/>
      <c r="R686" s="4"/>
    </row>
    <row r="687" spans="1:18">
      <c r="A687" s="31"/>
      <c r="B687" s="120"/>
      <c r="C687" s="22"/>
      <c r="D687" s="22"/>
      <c r="R687" s="4"/>
    </row>
    <row r="688" spans="1:18">
      <c r="A688" s="31"/>
      <c r="B688" s="120"/>
      <c r="C688" s="22"/>
      <c r="D688" s="22"/>
      <c r="R688" s="4"/>
    </row>
    <row r="689" spans="1:18">
      <c r="A689" s="31"/>
      <c r="B689" s="120"/>
      <c r="C689" s="22"/>
      <c r="D689" s="22"/>
      <c r="R689" s="4"/>
    </row>
    <row r="690" spans="1:18">
      <c r="A690" s="31"/>
      <c r="B690" s="120"/>
      <c r="C690" s="22"/>
      <c r="D690" s="22"/>
      <c r="R690" s="4"/>
    </row>
    <row r="691" spans="1:18">
      <c r="A691" s="31"/>
      <c r="B691" s="120"/>
      <c r="C691" s="22"/>
      <c r="D691" s="22"/>
      <c r="R691" s="4"/>
    </row>
    <row r="692" spans="1:18">
      <c r="A692" s="31"/>
      <c r="B692" s="120"/>
      <c r="C692" s="22"/>
      <c r="D692" s="22"/>
      <c r="R692" s="4"/>
    </row>
    <row r="693" spans="1:18">
      <c r="A693" s="31"/>
      <c r="B693" s="120"/>
      <c r="C693" s="22"/>
      <c r="D693" s="22"/>
      <c r="R693" s="4"/>
    </row>
    <row r="694" spans="1:18">
      <c r="A694" s="31"/>
      <c r="B694" s="120"/>
      <c r="C694" s="22"/>
      <c r="D694" s="22"/>
      <c r="R694" s="4"/>
    </row>
    <row r="695" spans="1:18">
      <c r="A695" s="31"/>
      <c r="B695" s="120"/>
      <c r="C695" s="22"/>
      <c r="D695" s="22"/>
      <c r="R695" s="4"/>
    </row>
    <row r="696" spans="1:18">
      <c r="A696" s="31"/>
      <c r="B696" s="120"/>
      <c r="C696" s="22"/>
      <c r="D696" s="22"/>
      <c r="R696" s="4"/>
    </row>
    <row r="697" spans="1:18">
      <c r="A697" s="31"/>
      <c r="B697" s="120"/>
      <c r="C697" s="22"/>
      <c r="D697" s="22"/>
      <c r="R697" s="4"/>
    </row>
    <row r="698" spans="1:18">
      <c r="A698" s="31"/>
      <c r="B698" s="120"/>
      <c r="C698" s="22"/>
      <c r="D698" s="22"/>
      <c r="R698" s="4"/>
    </row>
    <row r="699" spans="1:18">
      <c r="A699" s="31"/>
      <c r="B699" s="120"/>
      <c r="C699" s="22"/>
      <c r="D699" s="22"/>
      <c r="R699" s="4"/>
    </row>
    <row r="700" spans="1:18">
      <c r="A700" s="31"/>
      <c r="B700" s="120"/>
      <c r="C700" s="22"/>
      <c r="D700" s="22"/>
      <c r="R700" s="4"/>
    </row>
    <row r="701" spans="1:18">
      <c r="A701" s="31"/>
      <c r="B701" s="120"/>
      <c r="C701" s="22"/>
      <c r="D701" s="22"/>
      <c r="R701" s="4"/>
    </row>
    <row r="702" spans="1:18">
      <c r="A702" s="31"/>
      <c r="B702" s="120"/>
      <c r="C702" s="22"/>
      <c r="D702" s="22"/>
      <c r="R702" s="4"/>
    </row>
    <row r="703" spans="1:18">
      <c r="A703" s="31"/>
      <c r="B703" s="120"/>
      <c r="C703" s="22"/>
      <c r="D703" s="22"/>
      <c r="R703" s="4"/>
    </row>
    <row r="704" spans="1:18">
      <c r="A704" s="31"/>
      <c r="B704" s="120"/>
      <c r="C704" s="22"/>
      <c r="D704" s="22"/>
      <c r="R704" s="4"/>
    </row>
    <row r="705" spans="1:18">
      <c r="A705" s="31"/>
      <c r="B705" s="120"/>
      <c r="C705" s="22"/>
      <c r="D705" s="22"/>
      <c r="R705" s="4"/>
    </row>
    <row r="706" spans="1:18">
      <c r="A706" s="31"/>
      <c r="B706" s="120"/>
      <c r="C706" s="22"/>
      <c r="D706" s="22"/>
      <c r="R706" s="4"/>
    </row>
    <row r="707" spans="1:18">
      <c r="A707" s="31"/>
      <c r="B707" s="120"/>
      <c r="C707" s="22"/>
      <c r="D707" s="22"/>
      <c r="R707" s="4"/>
    </row>
    <row r="708" spans="1:18">
      <c r="A708" s="31"/>
      <c r="B708" s="120"/>
      <c r="C708" s="22"/>
      <c r="D708" s="22"/>
      <c r="R708" s="4"/>
    </row>
    <row r="709" spans="1:18">
      <c r="A709" s="31"/>
      <c r="B709" s="120"/>
      <c r="C709" s="22"/>
      <c r="D709" s="22"/>
      <c r="R709" s="4"/>
    </row>
    <row r="710" spans="1:18">
      <c r="A710" s="31"/>
      <c r="B710" s="120"/>
      <c r="C710" s="22"/>
      <c r="D710" s="22"/>
      <c r="R710" s="4"/>
    </row>
    <row r="711" spans="1:18">
      <c r="A711" s="31"/>
      <c r="B711" s="120"/>
      <c r="C711" s="22"/>
      <c r="D711" s="22"/>
      <c r="R711" s="4"/>
    </row>
    <row r="712" spans="1:18">
      <c r="A712" s="31"/>
      <c r="B712" s="120"/>
      <c r="C712" s="22"/>
      <c r="D712" s="22"/>
      <c r="R712" s="4"/>
    </row>
    <row r="713" spans="1:18">
      <c r="A713" s="31"/>
      <c r="B713" s="120"/>
      <c r="C713" s="22"/>
      <c r="D713" s="22"/>
      <c r="R713" s="4"/>
    </row>
    <row r="714" spans="1:18">
      <c r="A714" s="31"/>
      <c r="B714" s="120"/>
      <c r="C714" s="22"/>
      <c r="D714" s="22"/>
      <c r="R714" s="4"/>
    </row>
    <row r="715" spans="1:18">
      <c r="A715" s="31"/>
      <c r="B715" s="120"/>
      <c r="C715" s="22"/>
      <c r="D715" s="22"/>
      <c r="R715" s="4"/>
    </row>
    <row r="716" spans="1:18">
      <c r="A716" s="31"/>
      <c r="B716" s="120"/>
      <c r="C716" s="22"/>
      <c r="D716" s="22"/>
      <c r="R716" s="4"/>
    </row>
    <row r="717" spans="1:18">
      <c r="A717" s="31"/>
      <c r="B717" s="120"/>
      <c r="C717" s="22"/>
      <c r="D717" s="22"/>
      <c r="R717" s="4"/>
    </row>
    <row r="718" spans="1:18">
      <c r="A718" s="31"/>
      <c r="B718" s="120"/>
      <c r="C718" s="22"/>
      <c r="D718" s="22"/>
      <c r="R718" s="4"/>
    </row>
    <row r="719" spans="1:18">
      <c r="A719" s="31"/>
      <c r="B719" s="120"/>
      <c r="C719" s="22"/>
      <c r="D719" s="22"/>
      <c r="R719" s="4"/>
    </row>
    <row r="720" spans="1:18">
      <c r="A720" s="31"/>
      <c r="B720" s="120"/>
      <c r="C720" s="22"/>
      <c r="D720" s="22"/>
      <c r="R720" s="4"/>
    </row>
    <row r="721" spans="1:18">
      <c r="A721" s="31"/>
      <c r="B721" s="120"/>
      <c r="C721" s="22"/>
      <c r="D721" s="22"/>
      <c r="R721" s="4"/>
    </row>
    <row r="722" spans="1:18">
      <c r="A722" s="31"/>
      <c r="B722" s="120"/>
      <c r="C722" s="22"/>
      <c r="D722" s="22"/>
      <c r="R722" s="4"/>
    </row>
    <row r="723" spans="1:18">
      <c r="A723" s="31"/>
      <c r="B723" s="120"/>
      <c r="C723" s="22"/>
      <c r="D723" s="22"/>
      <c r="R723" s="4"/>
    </row>
    <row r="724" spans="1:18">
      <c r="A724" s="31"/>
      <c r="B724" s="120"/>
      <c r="C724" s="22"/>
      <c r="D724" s="22"/>
      <c r="R724" s="4"/>
    </row>
    <row r="725" spans="1:18">
      <c r="A725" s="31"/>
      <c r="B725" s="120"/>
      <c r="C725" s="22"/>
      <c r="D725" s="22"/>
      <c r="R725" s="4"/>
    </row>
    <row r="726" spans="1:18">
      <c r="A726" s="31"/>
      <c r="B726" s="120"/>
      <c r="C726" s="22"/>
      <c r="D726" s="22"/>
      <c r="R726" s="4"/>
    </row>
    <row r="727" spans="1:18">
      <c r="A727" s="31"/>
      <c r="B727" s="120"/>
      <c r="C727" s="22"/>
      <c r="D727" s="22"/>
      <c r="R727" s="4"/>
    </row>
    <row r="728" spans="1:18">
      <c r="A728" s="31"/>
      <c r="B728" s="120"/>
      <c r="C728" s="22"/>
      <c r="D728" s="22"/>
      <c r="R728" s="4"/>
    </row>
    <row r="729" spans="1:18">
      <c r="A729" s="31"/>
      <c r="B729" s="120"/>
      <c r="C729" s="22"/>
      <c r="D729" s="22"/>
      <c r="R729" s="4"/>
    </row>
    <row r="730" spans="1:18">
      <c r="A730" s="31"/>
      <c r="B730" s="120"/>
      <c r="C730" s="22"/>
      <c r="D730" s="22"/>
      <c r="R730" s="4"/>
    </row>
    <row r="731" spans="1:18">
      <c r="A731" s="31"/>
      <c r="B731" s="120"/>
      <c r="C731" s="22"/>
      <c r="D731" s="22"/>
      <c r="R731" s="4"/>
    </row>
    <row r="732" spans="1:18">
      <c r="A732" s="31"/>
      <c r="B732" s="120"/>
      <c r="C732" s="22"/>
      <c r="D732" s="22"/>
      <c r="R732" s="4"/>
    </row>
    <row r="733" spans="1:18">
      <c r="A733" s="31"/>
      <c r="B733" s="120"/>
      <c r="C733" s="22"/>
      <c r="D733" s="22"/>
      <c r="R733" s="4"/>
    </row>
    <row r="734" spans="1:18">
      <c r="A734" s="31"/>
      <c r="B734" s="120"/>
      <c r="C734" s="22"/>
      <c r="D734" s="22"/>
      <c r="R734" s="4"/>
    </row>
    <row r="735" spans="1:18">
      <c r="A735" s="31"/>
      <c r="B735" s="120"/>
      <c r="C735" s="22"/>
      <c r="D735" s="22"/>
      <c r="R735" s="4"/>
    </row>
    <row r="736" spans="1:18">
      <c r="A736" s="31"/>
      <c r="B736" s="120"/>
      <c r="C736" s="22"/>
      <c r="D736" s="22"/>
      <c r="R736" s="4"/>
    </row>
    <row r="737" spans="1:18">
      <c r="A737" s="31"/>
      <c r="B737" s="120"/>
      <c r="C737" s="22"/>
      <c r="D737" s="22"/>
      <c r="R737" s="4"/>
    </row>
    <row r="738" spans="1:18">
      <c r="A738" s="31"/>
      <c r="B738" s="120"/>
      <c r="C738" s="22"/>
      <c r="D738" s="22"/>
      <c r="R738" s="4"/>
    </row>
    <row r="739" spans="1:18">
      <c r="A739" s="31"/>
      <c r="B739" s="120"/>
      <c r="C739" s="22"/>
      <c r="D739" s="22"/>
      <c r="R739" s="4"/>
    </row>
    <row r="740" spans="1:18">
      <c r="A740" s="31"/>
      <c r="B740" s="120"/>
      <c r="C740" s="22"/>
      <c r="D740" s="22"/>
      <c r="R740" s="4"/>
    </row>
    <row r="741" spans="1:18">
      <c r="A741" s="31"/>
      <c r="B741" s="120"/>
      <c r="C741" s="22"/>
      <c r="D741" s="22"/>
      <c r="R741" s="4"/>
    </row>
    <row r="742" spans="1:18">
      <c r="A742" s="31"/>
      <c r="B742" s="120"/>
      <c r="C742" s="22"/>
      <c r="D742" s="22"/>
      <c r="R742" s="4"/>
    </row>
    <row r="743" spans="1:18">
      <c r="A743" s="31"/>
      <c r="B743" s="120"/>
      <c r="C743" s="22"/>
      <c r="D743" s="22"/>
      <c r="R743" s="4"/>
    </row>
    <row r="744" spans="1:18">
      <c r="A744" s="31"/>
      <c r="B744" s="120"/>
      <c r="C744" s="22"/>
      <c r="D744" s="22"/>
      <c r="R744" s="4"/>
    </row>
    <row r="745" spans="1:18">
      <c r="A745" s="31"/>
      <c r="B745" s="120"/>
      <c r="C745" s="22"/>
      <c r="D745" s="22"/>
      <c r="R745" s="4"/>
    </row>
    <row r="746" spans="1:18">
      <c r="A746" s="31"/>
      <c r="B746" s="120"/>
      <c r="C746" s="22"/>
      <c r="D746" s="22"/>
      <c r="R746" s="4"/>
    </row>
    <row r="747" spans="1:18">
      <c r="A747" s="31"/>
      <c r="B747" s="120"/>
      <c r="C747" s="22"/>
      <c r="D747" s="22"/>
      <c r="R747" s="4"/>
    </row>
    <row r="748" spans="1:18">
      <c r="A748" s="31"/>
      <c r="B748" s="120"/>
      <c r="C748" s="22"/>
      <c r="D748" s="22"/>
      <c r="R748" s="4"/>
    </row>
    <row r="749" spans="1:18">
      <c r="A749" s="31"/>
      <c r="B749" s="120"/>
      <c r="C749" s="22"/>
      <c r="D749" s="22"/>
      <c r="R749" s="4"/>
    </row>
    <row r="750" spans="1:18">
      <c r="A750" s="31"/>
      <c r="B750" s="120"/>
      <c r="C750" s="22"/>
      <c r="D750" s="22"/>
      <c r="R750" s="4"/>
    </row>
    <row r="751" spans="1:18">
      <c r="A751" s="31"/>
      <c r="B751" s="120"/>
      <c r="C751" s="22"/>
      <c r="D751" s="22"/>
      <c r="R751" s="4"/>
    </row>
    <row r="752" spans="1:18">
      <c r="A752" s="31"/>
      <c r="B752" s="120"/>
      <c r="C752" s="22"/>
      <c r="D752" s="22"/>
      <c r="R752" s="4"/>
    </row>
    <row r="753" spans="1:18">
      <c r="A753" s="31"/>
      <c r="B753" s="120"/>
      <c r="C753" s="22"/>
      <c r="D753" s="22"/>
      <c r="R753" s="4"/>
    </row>
    <row r="754" spans="1:18">
      <c r="A754" s="31"/>
      <c r="B754" s="120"/>
      <c r="C754" s="22"/>
      <c r="D754" s="22"/>
      <c r="R754" s="4"/>
    </row>
    <row r="755" spans="1:18">
      <c r="A755" s="31"/>
      <c r="B755" s="120"/>
      <c r="C755" s="22"/>
      <c r="D755" s="22"/>
      <c r="R755" s="4"/>
    </row>
    <row r="756" spans="1:18">
      <c r="A756" s="31"/>
      <c r="B756" s="120"/>
      <c r="C756" s="22"/>
      <c r="D756" s="22"/>
      <c r="R756" s="4"/>
    </row>
    <row r="757" spans="1:18">
      <c r="A757" s="31"/>
      <c r="B757" s="120"/>
      <c r="C757" s="22"/>
      <c r="D757" s="22"/>
      <c r="R757" s="4"/>
    </row>
    <row r="758" spans="1:18">
      <c r="A758" s="31"/>
      <c r="B758" s="120"/>
      <c r="C758" s="22"/>
      <c r="D758" s="22"/>
      <c r="R758" s="4"/>
    </row>
    <row r="759" spans="1:18">
      <c r="A759" s="31"/>
      <c r="B759" s="120"/>
      <c r="C759" s="22"/>
      <c r="D759" s="22"/>
      <c r="R759" s="4"/>
    </row>
    <row r="760" spans="1:18">
      <c r="A760" s="31"/>
      <c r="B760" s="120"/>
      <c r="C760" s="22"/>
      <c r="D760" s="22"/>
      <c r="R760" s="4"/>
    </row>
    <row r="761" spans="1:18">
      <c r="A761" s="31"/>
      <c r="B761" s="120"/>
      <c r="C761" s="22"/>
      <c r="D761" s="22"/>
      <c r="R761" s="4"/>
    </row>
    <row r="762" spans="1:18">
      <c r="A762" s="31"/>
      <c r="B762" s="120"/>
      <c r="C762" s="22"/>
      <c r="D762" s="22"/>
      <c r="R762" s="4"/>
    </row>
    <row r="763" spans="1:18">
      <c r="A763" s="31"/>
      <c r="B763" s="120"/>
      <c r="C763" s="22"/>
      <c r="D763" s="22"/>
      <c r="R763" s="4"/>
    </row>
    <row r="764" spans="1:18">
      <c r="A764" s="31"/>
      <c r="B764" s="120"/>
      <c r="C764" s="22"/>
      <c r="D764" s="22"/>
      <c r="R764" s="4"/>
    </row>
    <row r="765" spans="1:18">
      <c r="A765" s="31"/>
      <c r="B765" s="120"/>
      <c r="C765" s="22"/>
      <c r="D765" s="22"/>
      <c r="R765" s="4"/>
    </row>
    <row r="766" spans="1:18">
      <c r="A766" s="31"/>
      <c r="B766" s="120"/>
      <c r="C766" s="22"/>
      <c r="D766" s="22"/>
      <c r="R766" s="4"/>
    </row>
    <row r="767" spans="1:18">
      <c r="A767" s="31"/>
      <c r="B767" s="120"/>
      <c r="C767" s="22"/>
      <c r="D767" s="22"/>
      <c r="R767" s="4"/>
    </row>
    <row r="768" spans="1:18">
      <c r="A768" s="31"/>
      <c r="B768" s="120"/>
      <c r="C768" s="22"/>
      <c r="D768" s="22"/>
      <c r="R768" s="4"/>
    </row>
    <row r="769" spans="1:18">
      <c r="A769" s="31"/>
      <c r="B769" s="120"/>
      <c r="C769" s="22"/>
      <c r="D769" s="22"/>
      <c r="R769" s="4"/>
    </row>
    <row r="770" spans="1:18">
      <c r="A770" s="31"/>
      <c r="B770" s="120"/>
      <c r="C770" s="22"/>
      <c r="D770" s="22"/>
      <c r="R770" s="4"/>
    </row>
    <row r="771" spans="1:18">
      <c r="A771" s="31"/>
      <c r="B771" s="120"/>
      <c r="C771" s="22"/>
      <c r="D771" s="22"/>
      <c r="R771" s="4"/>
    </row>
    <row r="772" spans="1:18">
      <c r="A772" s="31"/>
      <c r="B772" s="120"/>
      <c r="C772" s="22"/>
      <c r="D772" s="22"/>
      <c r="R772" s="4"/>
    </row>
    <row r="773" spans="1:18">
      <c r="A773" s="31"/>
      <c r="B773" s="120"/>
      <c r="C773" s="22"/>
      <c r="D773" s="22"/>
      <c r="R773" s="4"/>
    </row>
    <row r="774" spans="1:18">
      <c r="A774" s="31"/>
      <c r="B774" s="120"/>
      <c r="C774" s="22"/>
      <c r="D774" s="22"/>
      <c r="R774" s="4"/>
    </row>
    <row r="775" spans="1:18">
      <c r="A775" s="31"/>
      <c r="B775" s="120"/>
      <c r="C775" s="22"/>
      <c r="D775" s="22"/>
      <c r="R775" s="4"/>
    </row>
    <row r="776" spans="1:18">
      <c r="A776" s="31"/>
      <c r="B776" s="120"/>
      <c r="C776" s="22"/>
      <c r="D776" s="22"/>
      <c r="R776" s="4"/>
    </row>
    <row r="777" spans="1:18">
      <c r="A777" s="31"/>
      <c r="B777" s="120"/>
      <c r="C777" s="22"/>
      <c r="D777" s="22"/>
      <c r="R777" s="4"/>
    </row>
    <row r="778" spans="1:18">
      <c r="A778" s="31"/>
      <c r="B778" s="120"/>
      <c r="C778" s="22"/>
      <c r="D778" s="22"/>
      <c r="R778" s="4"/>
    </row>
    <row r="779" spans="1:18">
      <c r="A779" s="31"/>
      <c r="B779" s="120"/>
      <c r="C779" s="22"/>
      <c r="D779" s="22"/>
      <c r="R779" s="4"/>
    </row>
    <row r="780" spans="1:18">
      <c r="A780" s="31"/>
      <c r="B780" s="120"/>
      <c r="C780" s="22"/>
      <c r="D780" s="22"/>
      <c r="R780" s="4"/>
    </row>
    <row r="781" spans="1:18">
      <c r="A781" s="31"/>
      <c r="B781" s="120"/>
      <c r="C781" s="22"/>
      <c r="D781" s="22"/>
      <c r="R781" s="4"/>
    </row>
    <row r="782" spans="1:18">
      <c r="A782" s="31"/>
      <c r="B782" s="120"/>
      <c r="C782" s="22"/>
      <c r="D782" s="22"/>
      <c r="R782" s="4"/>
    </row>
    <row r="783" spans="1:18">
      <c r="A783" s="31"/>
      <c r="B783" s="120"/>
      <c r="C783" s="22"/>
      <c r="D783" s="22"/>
      <c r="R783" s="4"/>
    </row>
    <row r="784" spans="1:18">
      <c r="A784" s="31"/>
      <c r="B784" s="120"/>
      <c r="C784" s="22"/>
      <c r="D784" s="22"/>
      <c r="R784" s="4"/>
    </row>
    <row r="785" spans="1:18">
      <c r="A785" s="31"/>
      <c r="B785" s="120"/>
      <c r="C785" s="22"/>
      <c r="D785" s="22"/>
      <c r="R785" s="4"/>
    </row>
    <row r="786" spans="1:18">
      <c r="A786" s="31"/>
      <c r="B786" s="120"/>
      <c r="C786" s="22"/>
      <c r="D786" s="22"/>
      <c r="R786" s="4"/>
    </row>
    <row r="787" spans="1:18">
      <c r="A787" s="31"/>
      <c r="B787" s="120"/>
      <c r="C787" s="22"/>
      <c r="D787" s="22"/>
      <c r="R787" s="4"/>
    </row>
    <row r="788" spans="1:18">
      <c r="A788" s="31"/>
      <c r="B788" s="120"/>
      <c r="C788" s="22"/>
      <c r="D788" s="22"/>
      <c r="R788" s="4"/>
    </row>
    <row r="789" spans="1:18">
      <c r="A789" s="31"/>
      <c r="B789" s="120"/>
      <c r="C789" s="22"/>
      <c r="D789" s="22"/>
      <c r="R789" s="4"/>
    </row>
    <row r="790" spans="1:18">
      <c r="A790" s="31"/>
      <c r="B790" s="120"/>
      <c r="C790" s="22"/>
      <c r="D790" s="22"/>
      <c r="R790" s="4"/>
    </row>
    <row r="791" spans="1:18">
      <c r="A791" s="31"/>
      <c r="B791" s="120"/>
      <c r="C791" s="22"/>
      <c r="D791" s="22"/>
      <c r="R791" s="4"/>
    </row>
    <row r="792" spans="1:18">
      <c r="A792" s="31"/>
      <c r="B792" s="120"/>
      <c r="C792" s="22"/>
      <c r="D792" s="22"/>
      <c r="R792" s="4"/>
    </row>
    <row r="793" spans="1:18">
      <c r="A793" s="31"/>
      <c r="B793" s="120"/>
      <c r="C793" s="22"/>
      <c r="D793" s="22"/>
      <c r="R793" s="4"/>
    </row>
    <row r="794" spans="1:18">
      <c r="A794" s="31"/>
      <c r="B794" s="120"/>
      <c r="C794" s="22"/>
      <c r="D794" s="22"/>
      <c r="R794" s="4"/>
    </row>
    <row r="795" spans="1:18">
      <c r="A795" s="31"/>
      <c r="B795" s="120"/>
      <c r="C795" s="22"/>
      <c r="D795" s="22"/>
      <c r="R795" s="4"/>
    </row>
    <row r="796" spans="1:18">
      <c r="A796" s="31"/>
      <c r="B796" s="120"/>
      <c r="C796" s="22"/>
      <c r="D796" s="22"/>
      <c r="R796" s="4"/>
    </row>
    <row r="797" spans="1:18">
      <c r="A797" s="31"/>
      <c r="B797" s="120"/>
      <c r="C797" s="22"/>
      <c r="D797" s="22"/>
      <c r="R797" s="4"/>
    </row>
    <row r="798" spans="1:18">
      <c r="A798" s="31"/>
      <c r="B798" s="120"/>
      <c r="C798" s="22"/>
      <c r="D798" s="22"/>
      <c r="R798" s="4"/>
    </row>
    <row r="799" spans="1:18">
      <c r="A799" s="31"/>
      <c r="B799" s="120"/>
      <c r="C799" s="22"/>
      <c r="D799" s="22"/>
      <c r="R799" s="4"/>
    </row>
    <row r="800" spans="1:18">
      <c r="A800" s="31"/>
      <c r="B800" s="120"/>
      <c r="C800" s="22"/>
      <c r="D800" s="22"/>
      <c r="R800" s="4"/>
    </row>
    <row r="801" spans="1:18">
      <c r="A801" s="31"/>
      <c r="B801" s="120"/>
      <c r="C801" s="22"/>
      <c r="D801" s="22"/>
      <c r="R801" s="4"/>
    </row>
    <row r="802" spans="1:18">
      <c r="A802" s="31"/>
      <c r="B802" s="120"/>
      <c r="C802" s="22"/>
      <c r="D802" s="22"/>
      <c r="R802" s="4"/>
    </row>
    <row r="803" spans="1:18">
      <c r="A803" s="31"/>
      <c r="B803" s="120"/>
      <c r="C803" s="22"/>
      <c r="D803" s="22"/>
      <c r="R803" s="4"/>
    </row>
    <row r="804" spans="1:18">
      <c r="A804" s="31"/>
      <c r="B804" s="120"/>
      <c r="C804" s="22"/>
      <c r="D804" s="22"/>
      <c r="R804" s="4"/>
    </row>
    <row r="805" spans="1:18">
      <c r="A805" s="31"/>
      <c r="B805" s="120"/>
      <c r="C805" s="22"/>
      <c r="D805" s="22"/>
      <c r="R805" s="4"/>
    </row>
    <row r="806" spans="1:18">
      <c r="A806" s="31"/>
      <c r="B806" s="120"/>
      <c r="C806" s="22"/>
      <c r="D806" s="22"/>
      <c r="R806" s="4"/>
    </row>
    <row r="807" spans="1:18">
      <c r="A807" s="31"/>
      <c r="B807" s="120"/>
      <c r="C807" s="22"/>
      <c r="D807" s="22"/>
      <c r="R807" s="4"/>
    </row>
    <row r="808" spans="1:18">
      <c r="A808" s="31"/>
      <c r="B808" s="120"/>
      <c r="C808" s="22"/>
      <c r="D808" s="22"/>
      <c r="R808" s="4"/>
    </row>
    <row r="809" spans="1:18">
      <c r="A809" s="31"/>
      <c r="B809" s="120"/>
      <c r="C809" s="22"/>
      <c r="D809" s="22"/>
      <c r="R809" s="4"/>
    </row>
    <row r="810" spans="1:18">
      <c r="A810" s="31"/>
      <c r="B810" s="120"/>
      <c r="C810" s="22"/>
      <c r="D810" s="22"/>
      <c r="R810" s="4"/>
    </row>
    <row r="811" spans="1:18">
      <c r="A811" s="31"/>
      <c r="B811" s="120"/>
      <c r="C811" s="22"/>
      <c r="D811" s="22"/>
      <c r="R811" s="4"/>
    </row>
    <row r="812" spans="1:18">
      <c r="A812" s="31"/>
      <c r="B812" s="120"/>
      <c r="C812" s="22"/>
      <c r="D812" s="22"/>
      <c r="R812" s="4"/>
    </row>
    <row r="813" spans="1:18">
      <c r="A813" s="31"/>
      <c r="B813" s="120"/>
      <c r="C813" s="22"/>
      <c r="D813" s="22"/>
      <c r="R813" s="4"/>
    </row>
    <row r="814" spans="1:18">
      <c r="A814" s="31"/>
      <c r="B814" s="120"/>
      <c r="C814" s="22"/>
      <c r="D814" s="22"/>
      <c r="R814" s="4"/>
    </row>
    <row r="815" spans="1:18">
      <c r="A815" s="31"/>
      <c r="B815" s="120"/>
      <c r="C815" s="22"/>
      <c r="D815" s="22"/>
      <c r="R815" s="4"/>
    </row>
    <row r="816" spans="1:18">
      <c r="A816" s="31"/>
      <c r="B816" s="120"/>
      <c r="C816" s="22"/>
      <c r="D816" s="22"/>
      <c r="R816" s="4"/>
    </row>
    <row r="817" spans="1:18">
      <c r="A817" s="31"/>
      <c r="B817" s="120"/>
      <c r="C817" s="22"/>
      <c r="D817" s="22"/>
      <c r="R817" s="4"/>
    </row>
    <row r="818" spans="1:18">
      <c r="A818" s="31"/>
      <c r="B818" s="120"/>
      <c r="C818" s="22"/>
      <c r="D818" s="22"/>
      <c r="R818" s="4"/>
    </row>
    <row r="819" spans="1:18">
      <c r="A819" s="31"/>
      <c r="B819" s="120"/>
      <c r="C819" s="22"/>
      <c r="D819" s="22"/>
      <c r="R819" s="4"/>
    </row>
    <row r="820" spans="1:18">
      <c r="A820" s="31"/>
      <c r="B820" s="120"/>
      <c r="C820" s="22"/>
      <c r="D820" s="22"/>
      <c r="R820" s="4"/>
    </row>
    <row r="821" spans="1:18">
      <c r="A821" s="31"/>
      <c r="B821" s="120"/>
      <c r="C821" s="22"/>
      <c r="D821" s="22"/>
      <c r="R821" s="4"/>
    </row>
    <row r="822" spans="1:18">
      <c r="A822" s="31"/>
      <c r="B822" s="120"/>
      <c r="C822" s="22"/>
      <c r="D822" s="22"/>
      <c r="R822" s="4"/>
    </row>
    <row r="823" spans="1:18">
      <c r="A823" s="31"/>
      <c r="B823" s="120"/>
      <c r="C823" s="22"/>
      <c r="D823" s="22"/>
      <c r="R823" s="4"/>
    </row>
    <row r="824" spans="1:18">
      <c r="A824" s="31"/>
      <c r="B824" s="120"/>
      <c r="C824" s="22"/>
      <c r="D824" s="22"/>
      <c r="R824" s="4"/>
    </row>
    <row r="825" spans="1:18">
      <c r="A825" s="31"/>
      <c r="B825" s="120"/>
      <c r="C825" s="22"/>
      <c r="D825" s="22"/>
      <c r="R825" s="4"/>
    </row>
    <row r="826" spans="1:18">
      <c r="A826" s="31"/>
      <c r="B826" s="120"/>
      <c r="C826" s="22"/>
      <c r="D826" s="22"/>
      <c r="R826" s="4"/>
    </row>
    <row r="827" spans="1:18">
      <c r="A827" s="31"/>
      <c r="B827" s="120"/>
      <c r="C827" s="22"/>
      <c r="D827" s="22"/>
      <c r="R827" s="4"/>
    </row>
    <row r="828" spans="1:18">
      <c r="A828" s="31"/>
      <c r="B828" s="120"/>
      <c r="C828" s="22"/>
      <c r="D828" s="22"/>
      <c r="R828" s="4"/>
    </row>
    <row r="829" spans="1:18">
      <c r="A829" s="31"/>
      <c r="B829" s="120"/>
      <c r="C829" s="22"/>
      <c r="D829" s="22"/>
      <c r="R829" s="4"/>
    </row>
    <row r="830" spans="1:18">
      <c r="A830" s="31"/>
      <c r="B830" s="120"/>
      <c r="C830" s="22"/>
      <c r="D830" s="22"/>
      <c r="R830" s="4"/>
    </row>
    <row r="831" spans="1:18">
      <c r="A831" s="31"/>
      <c r="B831" s="120"/>
      <c r="C831" s="22"/>
      <c r="D831" s="22"/>
      <c r="R831" s="4"/>
    </row>
    <row r="832" spans="1:18">
      <c r="A832" s="31"/>
      <c r="B832" s="120"/>
      <c r="C832" s="22"/>
      <c r="D832" s="22"/>
      <c r="R832" s="4"/>
    </row>
    <row r="833" spans="1:18">
      <c r="A833" s="31"/>
      <c r="B833" s="120"/>
      <c r="C833" s="22"/>
      <c r="D833" s="22"/>
      <c r="R833" s="4"/>
    </row>
    <row r="834" spans="1:18">
      <c r="A834" s="31"/>
      <c r="B834" s="120"/>
      <c r="C834" s="22"/>
      <c r="D834" s="22"/>
      <c r="R834" s="4"/>
    </row>
    <row r="835" spans="1:18">
      <c r="A835" s="31"/>
      <c r="B835" s="120"/>
      <c r="C835" s="22"/>
      <c r="D835" s="22"/>
      <c r="R835" s="4"/>
    </row>
    <row r="836" spans="1:18">
      <c r="A836" s="31"/>
      <c r="B836" s="120"/>
      <c r="C836" s="22"/>
      <c r="D836" s="22"/>
      <c r="R836" s="4"/>
    </row>
    <row r="837" spans="1:18">
      <c r="A837" s="31"/>
      <c r="B837" s="120"/>
      <c r="C837" s="22"/>
      <c r="D837" s="22"/>
      <c r="R837" s="4"/>
    </row>
    <row r="838" spans="1:18">
      <c r="A838" s="31"/>
      <c r="B838" s="120"/>
      <c r="C838" s="22"/>
      <c r="D838" s="22"/>
      <c r="R838" s="4"/>
    </row>
    <row r="839" spans="1:18">
      <c r="A839" s="31"/>
      <c r="B839" s="120"/>
      <c r="C839" s="22"/>
      <c r="D839" s="22"/>
      <c r="R839" s="4"/>
    </row>
    <row r="840" spans="1:18">
      <c r="A840" s="31"/>
      <c r="B840" s="120"/>
      <c r="C840" s="22"/>
      <c r="D840" s="22"/>
      <c r="R840" s="4"/>
    </row>
    <row r="841" spans="1:18">
      <c r="A841" s="31"/>
      <c r="B841" s="120"/>
      <c r="C841" s="22"/>
      <c r="D841" s="22"/>
      <c r="R841" s="4"/>
    </row>
    <row r="842" spans="1:18">
      <c r="A842" s="31"/>
      <c r="B842" s="120"/>
      <c r="C842" s="22"/>
      <c r="D842" s="22"/>
      <c r="R842" s="4"/>
    </row>
    <row r="843" spans="1:18">
      <c r="A843" s="31"/>
      <c r="B843" s="120"/>
      <c r="C843" s="22"/>
      <c r="D843" s="22"/>
      <c r="R843" s="4"/>
    </row>
    <row r="844" spans="1:18">
      <c r="A844" s="31"/>
      <c r="B844" s="120"/>
      <c r="C844" s="22"/>
      <c r="D844" s="22"/>
      <c r="R844" s="4"/>
    </row>
    <row r="845" spans="1:18">
      <c r="A845" s="31"/>
      <c r="B845" s="120"/>
      <c r="C845" s="22"/>
      <c r="D845" s="22"/>
      <c r="R845" s="4"/>
    </row>
    <row r="846" spans="1:18">
      <c r="A846" s="31"/>
      <c r="B846" s="120"/>
      <c r="C846" s="22"/>
      <c r="D846" s="22"/>
      <c r="R846" s="4"/>
    </row>
    <row r="847" spans="1:18">
      <c r="A847" s="31"/>
      <c r="B847" s="120"/>
      <c r="C847" s="22"/>
      <c r="D847" s="22"/>
      <c r="R847" s="4"/>
    </row>
    <row r="848" spans="1:18">
      <c r="A848" s="31"/>
      <c r="B848" s="120"/>
      <c r="C848" s="22"/>
      <c r="D848" s="22"/>
      <c r="R848" s="4"/>
    </row>
    <row r="849" spans="1:18">
      <c r="A849" s="31"/>
      <c r="B849" s="120"/>
      <c r="C849" s="22"/>
      <c r="D849" s="22"/>
      <c r="R849" s="4"/>
    </row>
    <row r="850" spans="1:18">
      <c r="A850" s="31"/>
      <c r="B850" s="120"/>
      <c r="C850" s="22"/>
      <c r="D850" s="22"/>
      <c r="R850" s="4"/>
    </row>
    <row r="851" spans="1:18">
      <c r="A851" s="31"/>
      <c r="B851" s="120"/>
      <c r="C851" s="22"/>
      <c r="D851" s="22"/>
      <c r="R851" s="4"/>
    </row>
    <row r="852" spans="1:18">
      <c r="A852" s="31"/>
      <c r="B852" s="120"/>
      <c r="C852" s="22"/>
      <c r="D852" s="22"/>
      <c r="R852" s="4"/>
    </row>
    <row r="853" spans="1:18">
      <c r="A853" s="31"/>
      <c r="B853" s="120"/>
      <c r="C853" s="22"/>
      <c r="D853" s="22"/>
      <c r="R853" s="4"/>
    </row>
    <row r="854" spans="1:18">
      <c r="A854" s="31"/>
      <c r="B854" s="120"/>
      <c r="C854" s="22"/>
      <c r="D854" s="22"/>
      <c r="R854" s="4"/>
    </row>
    <row r="855" spans="1:18">
      <c r="A855" s="31"/>
      <c r="B855" s="120"/>
      <c r="C855" s="22"/>
      <c r="D855" s="22"/>
      <c r="R855" s="4"/>
    </row>
    <row r="856" spans="1:18">
      <c r="A856" s="31"/>
      <c r="B856" s="120"/>
      <c r="C856" s="22"/>
      <c r="D856" s="22"/>
      <c r="R856" s="4"/>
    </row>
    <row r="857" spans="1:18">
      <c r="A857" s="31"/>
      <c r="B857" s="120"/>
      <c r="C857" s="22"/>
      <c r="D857" s="22"/>
      <c r="R857" s="4"/>
    </row>
    <row r="858" spans="1:18">
      <c r="A858" s="31"/>
      <c r="B858" s="120"/>
      <c r="C858" s="22"/>
      <c r="D858" s="22"/>
      <c r="R858" s="4"/>
    </row>
    <row r="859" spans="1:18">
      <c r="A859" s="31"/>
      <c r="B859" s="120"/>
      <c r="C859" s="22"/>
      <c r="D859" s="22"/>
      <c r="R859" s="4"/>
    </row>
    <row r="860" spans="1:18">
      <c r="A860" s="31"/>
      <c r="B860" s="120"/>
      <c r="C860" s="22"/>
      <c r="D860" s="22"/>
      <c r="R860" s="4"/>
    </row>
    <row r="861" spans="1:18">
      <c r="A861" s="31"/>
      <c r="B861" s="120"/>
      <c r="C861" s="22"/>
      <c r="D861" s="22"/>
      <c r="R861" s="4"/>
    </row>
    <row r="862" spans="1:18">
      <c r="A862" s="31"/>
      <c r="B862" s="120"/>
      <c r="C862" s="22"/>
      <c r="D862" s="22"/>
      <c r="R862" s="4"/>
    </row>
    <row r="863" spans="1:18">
      <c r="A863" s="31"/>
      <c r="B863" s="120"/>
      <c r="C863" s="22"/>
      <c r="D863" s="22"/>
      <c r="R863" s="4"/>
    </row>
    <row r="864" spans="1:18">
      <c r="A864" s="31"/>
      <c r="B864" s="120"/>
      <c r="C864" s="22"/>
      <c r="D864" s="22"/>
      <c r="R864" s="4"/>
    </row>
    <row r="865" spans="1:18">
      <c r="A865" s="31"/>
      <c r="B865" s="120"/>
      <c r="C865" s="22"/>
      <c r="D865" s="22"/>
      <c r="R865" s="4"/>
    </row>
    <row r="866" spans="1:18">
      <c r="A866" s="31"/>
      <c r="B866" s="120"/>
      <c r="C866" s="22"/>
      <c r="D866" s="22"/>
      <c r="R866" s="4"/>
    </row>
    <row r="867" spans="1:18">
      <c r="A867" s="31"/>
      <c r="B867" s="120"/>
      <c r="C867" s="22"/>
      <c r="D867" s="22"/>
      <c r="R867" s="4"/>
    </row>
    <row r="868" spans="1:18">
      <c r="A868" s="31"/>
      <c r="B868" s="120"/>
      <c r="C868" s="22"/>
      <c r="D868" s="22"/>
      <c r="R868" s="4"/>
    </row>
    <row r="869" spans="1:18">
      <c r="A869" s="31"/>
      <c r="B869" s="120"/>
      <c r="C869" s="22"/>
      <c r="D869" s="22"/>
      <c r="R869" s="4"/>
    </row>
    <row r="870" spans="1:18">
      <c r="A870" s="31"/>
      <c r="B870" s="120"/>
      <c r="C870" s="22"/>
      <c r="D870" s="22"/>
      <c r="R870" s="4"/>
    </row>
    <row r="871" spans="1:18">
      <c r="A871" s="31"/>
      <c r="B871" s="120"/>
      <c r="C871" s="22"/>
      <c r="D871" s="22"/>
      <c r="R871" s="4"/>
    </row>
    <row r="872" spans="1:18">
      <c r="A872" s="31"/>
      <c r="B872" s="120"/>
      <c r="C872" s="22"/>
      <c r="D872" s="22"/>
      <c r="R872" s="4"/>
    </row>
    <row r="873" spans="1:18">
      <c r="A873" s="31"/>
      <c r="B873" s="120"/>
      <c r="C873" s="22"/>
      <c r="D873" s="22"/>
      <c r="R873" s="4"/>
    </row>
    <row r="874" spans="1:18">
      <c r="A874" s="31"/>
      <c r="B874" s="120"/>
      <c r="C874" s="22"/>
      <c r="D874" s="22"/>
      <c r="R874" s="4"/>
    </row>
    <row r="875" spans="1:18">
      <c r="A875" s="31"/>
      <c r="B875" s="120"/>
      <c r="C875" s="22"/>
      <c r="D875" s="22"/>
      <c r="R875" s="4"/>
    </row>
    <row r="876" spans="1:18">
      <c r="A876" s="31"/>
      <c r="B876" s="120"/>
      <c r="C876" s="22"/>
      <c r="D876" s="22"/>
      <c r="R876" s="4"/>
    </row>
    <row r="877" spans="1:18">
      <c r="A877" s="31"/>
      <c r="B877" s="120"/>
      <c r="C877" s="22"/>
      <c r="D877" s="22"/>
      <c r="R877" s="4"/>
    </row>
    <row r="878" spans="1:18">
      <c r="A878" s="31"/>
      <c r="B878" s="120"/>
      <c r="C878" s="22"/>
      <c r="D878" s="22"/>
      <c r="R878" s="4"/>
    </row>
    <row r="879" spans="1:18">
      <c r="A879" s="31"/>
      <c r="B879" s="120"/>
      <c r="C879" s="22"/>
      <c r="D879" s="22"/>
      <c r="R879" s="4"/>
    </row>
    <row r="880" spans="1:18">
      <c r="A880" s="31"/>
      <c r="B880" s="120"/>
      <c r="C880" s="22"/>
      <c r="D880" s="22"/>
      <c r="R880" s="4"/>
    </row>
    <row r="881" spans="1:18">
      <c r="A881" s="31"/>
      <c r="B881" s="120"/>
      <c r="C881" s="22"/>
      <c r="D881" s="22"/>
      <c r="R881" s="4"/>
    </row>
    <row r="882" spans="1:18">
      <c r="A882" s="31"/>
      <c r="B882" s="120"/>
      <c r="C882" s="22"/>
      <c r="D882" s="22"/>
      <c r="R882" s="4"/>
    </row>
    <row r="883" spans="1:18">
      <c r="A883" s="31"/>
      <c r="B883" s="120"/>
      <c r="C883" s="22"/>
      <c r="D883" s="22"/>
      <c r="R883" s="4"/>
    </row>
    <row r="884" spans="1:18">
      <c r="A884" s="31"/>
      <c r="B884" s="120"/>
      <c r="C884" s="22"/>
      <c r="D884" s="22"/>
      <c r="R884" s="4"/>
    </row>
    <row r="885" spans="1:18">
      <c r="A885" s="31"/>
      <c r="B885" s="120"/>
      <c r="C885" s="22"/>
      <c r="D885" s="22"/>
      <c r="R885" s="4"/>
    </row>
    <row r="886" spans="1:18">
      <c r="A886" s="31"/>
      <c r="B886" s="120"/>
      <c r="C886" s="22"/>
      <c r="D886" s="22"/>
      <c r="R886" s="4"/>
    </row>
    <row r="887" spans="1:18">
      <c r="A887" s="31"/>
      <c r="B887" s="120"/>
      <c r="C887" s="22"/>
      <c r="D887" s="22"/>
      <c r="R887" s="4"/>
    </row>
    <row r="888" spans="1:18">
      <c r="A888" s="31"/>
      <c r="B888" s="120"/>
      <c r="C888" s="22"/>
      <c r="D888" s="22"/>
      <c r="R888" s="4"/>
    </row>
    <row r="889" spans="1:18">
      <c r="A889" s="31"/>
      <c r="B889" s="120"/>
      <c r="C889" s="22"/>
      <c r="D889" s="22"/>
      <c r="R889" s="4"/>
    </row>
    <row r="890" spans="1:18">
      <c r="A890" s="31"/>
      <c r="B890" s="120"/>
      <c r="C890" s="22"/>
      <c r="D890" s="22"/>
      <c r="R890" s="4"/>
    </row>
    <row r="891" spans="1:18">
      <c r="A891" s="31"/>
      <c r="B891" s="120"/>
      <c r="C891" s="22"/>
      <c r="D891" s="22"/>
      <c r="R891" s="4"/>
    </row>
    <row r="892" spans="1:18">
      <c r="A892" s="31"/>
      <c r="B892" s="120"/>
      <c r="C892" s="22"/>
      <c r="D892" s="22"/>
      <c r="R892" s="4"/>
    </row>
    <row r="893" spans="1:18">
      <c r="A893" s="31"/>
      <c r="B893" s="120"/>
      <c r="C893" s="22"/>
      <c r="D893" s="22"/>
      <c r="R893" s="4"/>
    </row>
    <row r="894" spans="1:18">
      <c r="A894" s="31"/>
      <c r="B894" s="120"/>
      <c r="C894" s="22"/>
      <c r="D894" s="22"/>
      <c r="R894" s="4"/>
    </row>
    <row r="895" spans="1:18">
      <c r="A895" s="31"/>
      <c r="B895" s="120"/>
      <c r="C895" s="22"/>
      <c r="D895" s="22"/>
      <c r="R895" s="4"/>
    </row>
    <row r="896" spans="1:18">
      <c r="A896" s="31"/>
      <c r="B896" s="120"/>
      <c r="C896" s="22"/>
      <c r="D896" s="22"/>
      <c r="R896" s="4"/>
    </row>
    <row r="897" spans="1:18">
      <c r="A897" s="31"/>
      <c r="B897" s="120"/>
      <c r="C897" s="22"/>
      <c r="D897" s="22"/>
      <c r="R897" s="4"/>
    </row>
    <row r="898" spans="1:18">
      <c r="A898" s="31"/>
      <c r="B898" s="120"/>
      <c r="C898" s="22"/>
      <c r="D898" s="22"/>
      <c r="R898" s="4"/>
    </row>
    <row r="899" spans="1:18">
      <c r="A899" s="31"/>
      <c r="B899" s="120"/>
      <c r="C899" s="22"/>
      <c r="D899" s="22"/>
      <c r="R899" s="4"/>
    </row>
    <row r="900" spans="1:18">
      <c r="A900" s="31"/>
      <c r="B900" s="120"/>
      <c r="C900" s="22"/>
      <c r="D900" s="22"/>
      <c r="R900" s="4"/>
    </row>
    <row r="901" spans="1:18">
      <c r="A901" s="31"/>
      <c r="B901" s="120"/>
      <c r="C901" s="22"/>
      <c r="D901" s="22"/>
      <c r="R901" s="4"/>
    </row>
    <row r="902" spans="1:18">
      <c r="A902" s="31"/>
      <c r="B902" s="120"/>
      <c r="C902" s="22"/>
      <c r="D902" s="22"/>
      <c r="R902" s="4"/>
    </row>
    <row r="903" spans="1:18">
      <c r="A903" s="31"/>
      <c r="B903" s="120"/>
      <c r="C903" s="22"/>
      <c r="D903" s="22"/>
      <c r="R903" s="4"/>
    </row>
    <row r="904" spans="1:18">
      <c r="A904" s="31"/>
      <c r="B904" s="120"/>
      <c r="C904" s="22"/>
      <c r="D904" s="22"/>
      <c r="R904" s="4"/>
    </row>
    <row r="905" spans="1:18">
      <c r="A905" s="31"/>
      <c r="B905" s="120"/>
      <c r="C905" s="22"/>
      <c r="D905" s="22"/>
      <c r="R905" s="4"/>
    </row>
    <row r="906" spans="1:18">
      <c r="A906" s="31"/>
      <c r="B906" s="120"/>
      <c r="C906" s="22"/>
      <c r="D906" s="22"/>
      <c r="R906" s="4"/>
    </row>
    <row r="907" spans="1:18">
      <c r="A907" s="31"/>
      <c r="B907" s="120"/>
      <c r="C907" s="22"/>
      <c r="D907" s="22"/>
      <c r="R907" s="4"/>
    </row>
    <row r="908" spans="1:18">
      <c r="A908" s="31"/>
      <c r="B908" s="120"/>
      <c r="C908" s="22"/>
      <c r="D908" s="22"/>
      <c r="R908" s="4"/>
    </row>
    <row r="909" spans="1:18">
      <c r="A909" s="31"/>
      <c r="B909" s="120"/>
      <c r="C909" s="22"/>
      <c r="D909" s="22"/>
      <c r="R909" s="4"/>
    </row>
    <row r="910" spans="1:18">
      <c r="A910" s="31"/>
      <c r="B910" s="120"/>
      <c r="C910" s="22"/>
      <c r="D910" s="22"/>
      <c r="R910" s="4"/>
    </row>
    <row r="911" spans="1:18">
      <c r="A911" s="31"/>
      <c r="B911" s="120"/>
      <c r="C911" s="22"/>
      <c r="D911" s="22"/>
      <c r="R911" s="4"/>
    </row>
    <row r="912" spans="1:18">
      <c r="A912" s="31"/>
      <c r="B912" s="120"/>
      <c r="C912" s="22"/>
      <c r="D912" s="22"/>
      <c r="R912" s="4"/>
    </row>
    <row r="913" spans="1:18">
      <c r="A913" s="31"/>
      <c r="B913" s="120"/>
      <c r="C913" s="22"/>
      <c r="D913" s="22"/>
      <c r="R913" s="4"/>
    </row>
    <row r="914" spans="1:18">
      <c r="A914" s="31"/>
      <c r="B914" s="120"/>
      <c r="C914" s="22"/>
      <c r="D914" s="22"/>
      <c r="R914" s="4"/>
    </row>
    <row r="915" spans="1:18">
      <c r="A915" s="31"/>
      <c r="B915" s="120"/>
      <c r="C915" s="22"/>
      <c r="D915" s="22"/>
      <c r="R915" s="4"/>
    </row>
    <row r="916" spans="1:18">
      <c r="A916" s="31"/>
      <c r="B916" s="120"/>
      <c r="C916" s="22"/>
      <c r="D916" s="22"/>
      <c r="R916" s="4"/>
    </row>
    <row r="917" spans="1:18">
      <c r="A917" s="31"/>
      <c r="B917" s="120"/>
      <c r="C917" s="22"/>
      <c r="D917" s="22"/>
      <c r="R917" s="4"/>
    </row>
    <row r="918" spans="1:18">
      <c r="A918" s="31"/>
      <c r="B918" s="120"/>
      <c r="C918" s="22"/>
      <c r="D918" s="22"/>
      <c r="R918" s="4"/>
    </row>
    <row r="919" spans="1:18">
      <c r="A919" s="31"/>
      <c r="B919" s="120"/>
      <c r="C919" s="22"/>
      <c r="D919" s="22"/>
      <c r="R919" s="4"/>
    </row>
    <row r="920" spans="1:18">
      <c r="A920" s="31"/>
      <c r="B920" s="120"/>
      <c r="C920" s="22"/>
      <c r="D920" s="22"/>
      <c r="R920" s="4"/>
    </row>
    <row r="921" spans="1:18">
      <c r="A921" s="31"/>
      <c r="B921" s="120"/>
      <c r="C921" s="22"/>
      <c r="D921" s="22"/>
      <c r="R921" s="4"/>
    </row>
    <row r="922" spans="1:18">
      <c r="A922" s="31"/>
      <c r="B922" s="120"/>
      <c r="C922" s="22"/>
      <c r="D922" s="22"/>
      <c r="R922" s="4"/>
    </row>
    <row r="923" spans="1:18">
      <c r="A923" s="31"/>
      <c r="B923" s="120"/>
      <c r="C923" s="22"/>
      <c r="D923" s="22"/>
      <c r="R923" s="4"/>
    </row>
    <row r="924" spans="1:18">
      <c r="A924" s="31"/>
      <c r="B924" s="120"/>
      <c r="C924" s="22"/>
      <c r="D924" s="22"/>
      <c r="R924" s="4"/>
    </row>
    <row r="925" spans="1:18">
      <c r="A925" s="31"/>
      <c r="B925" s="120"/>
      <c r="C925" s="22"/>
      <c r="D925" s="22"/>
      <c r="R925" s="4"/>
    </row>
    <row r="926" spans="1:18">
      <c r="A926" s="31"/>
      <c r="B926" s="120"/>
      <c r="C926" s="22"/>
      <c r="D926" s="22"/>
      <c r="R926" s="4"/>
    </row>
    <row r="927" spans="1:18">
      <c r="A927" s="31"/>
      <c r="B927" s="120"/>
      <c r="C927" s="22"/>
      <c r="D927" s="22"/>
      <c r="R927" s="4"/>
    </row>
    <row r="928" spans="1:18">
      <c r="A928" s="31"/>
      <c r="B928" s="120"/>
      <c r="C928" s="22"/>
      <c r="D928" s="22"/>
      <c r="R928" s="4"/>
    </row>
    <row r="929" spans="1:18">
      <c r="A929" s="31"/>
      <c r="B929" s="120"/>
      <c r="C929" s="22"/>
      <c r="D929" s="22"/>
      <c r="R929" s="4"/>
    </row>
    <row r="930" spans="1:18">
      <c r="A930" s="31"/>
      <c r="B930" s="120"/>
      <c r="C930" s="22"/>
      <c r="D930" s="22"/>
      <c r="R930" s="4"/>
    </row>
    <row r="931" spans="1:18">
      <c r="A931" s="31"/>
      <c r="B931" s="120"/>
      <c r="C931" s="22"/>
      <c r="D931" s="22"/>
      <c r="R931" s="4"/>
    </row>
    <row r="932" spans="1:18">
      <c r="A932" s="31"/>
      <c r="B932" s="120"/>
      <c r="C932" s="22"/>
      <c r="D932" s="22"/>
      <c r="R932" s="4"/>
    </row>
    <row r="933" spans="1:18">
      <c r="A933" s="31"/>
      <c r="B933" s="120"/>
      <c r="C933" s="22"/>
      <c r="D933" s="22"/>
      <c r="R933" s="4"/>
    </row>
    <row r="934" spans="1:18">
      <c r="A934" s="31"/>
      <c r="B934" s="120"/>
      <c r="C934" s="22"/>
      <c r="D934" s="22"/>
      <c r="R934" s="4"/>
    </row>
    <row r="935" spans="1:18">
      <c r="A935" s="31"/>
      <c r="B935" s="120"/>
      <c r="C935" s="22"/>
      <c r="D935" s="22"/>
      <c r="R935" s="4"/>
    </row>
    <row r="936" spans="1:18">
      <c r="A936" s="31"/>
      <c r="B936" s="120"/>
      <c r="C936" s="22"/>
      <c r="D936" s="22"/>
      <c r="R936" s="4"/>
    </row>
    <row r="937" spans="1:18">
      <c r="A937" s="31"/>
      <c r="B937" s="120"/>
      <c r="C937" s="22"/>
      <c r="D937" s="22"/>
      <c r="R937" s="4"/>
    </row>
    <row r="938" spans="1:18">
      <c r="A938" s="31"/>
      <c r="B938" s="120"/>
      <c r="C938" s="22"/>
      <c r="D938" s="22"/>
      <c r="R938" s="4"/>
    </row>
    <row r="939" spans="1:18">
      <c r="A939" s="31"/>
      <c r="B939" s="120"/>
      <c r="C939" s="22"/>
      <c r="D939" s="22"/>
      <c r="R939" s="4"/>
    </row>
    <row r="940" spans="1:18">
      <c r="A940" s="31"/>
      <c r="B940" s="120"/>
      <c r="C940" s="22"/>
      <c r="D940" s="22"/>
      <c r="R940" s="4"/>
    </row>
    <row r="941" spans="1:18">
      <c r="A941" s="31"/>
      <c r="B941" s="120"/>
      <c r="C941" s="22"/>
      <c r="D941" s="22"/>
      <c r="R941" s="4"/>
    </row>
    <row r="942" spans="1:18">
      <c r="A942" s="31"/>
      <c r="B942" s="120"/>
      <c r="C942" s="22"/>
      <c r="D942" s="22"/>
      <c r="R942" s="4"/>
    </row>
    <row r="943" spans="1:18">
      <c r="A943" s="31"/>
      <c r="B943" s="120"/>
      <c r="C943" s="22"/>
      <c r="D943" s="22"/>
      <c r="R943" s="4"/>
    </row>
    <row r="944" spans="1:18">
      <c r="A944" s="31"/>
      <c r="B944" s="120"/>
      <c r="C944" s="22"/>
      <c r="D944" s="22"/>
      <c r="R944" s="4"/>
    </row>
    <row r="945" spans="1:18">
      <c r="A945" s="31"/>
      <c r="B945" s="120"/>
      <c r="C945" s="22"/>
      <c r="D945" s="22"/>
      <c r="R945" s="4"/>
    </row>
    <row r="946" spans="1:18">
      <c r="A946" s="31"/>
      <c r="B946" s="120"/>
      <c r="C946" s="22"/>
      <c r="D946" s="22"/>
      <c r="R946" s="4"/>
    </row>
    <row r="947" spans="1:18">
      <c r="A947" s="31"/>
      <c r="B947" s="120"/>
      <c r="C947" s="22"/>
      <c r="D947" s="22"/>
      <c r="R947" s="4"/>
    </row>
    <row r="948" spans="1:18">
      <c r="A948" s="31"/>
      <c r="B948" s="120"/>
      <c r="C948" s="22"/>
      <c r="D948" s="22"/>
      <c r="R948" s="4"/>
    </row>
    <row r="949" spans="1:18">
      <c r="A949" s="31"/>
      <c r="B949" s="120"/>
      <c r="C949" s="22"/>
      <c r="D949" s="22"/>
      <c r="R949" s="4"/>
    </row>
    <row r="950" spans="1:18">
      <c r="A950" s="31"/>
      <c r="B950" s="120"/>
      <c r="C950" s="22"/>
      <c r="D950" s="22"/>
      <c r="R950" s="4"/>
    </row>
    <row r="951" spans="1:18">
      <c r="A951" s="31"/>
      <c r="B951" s="120"/>
      <c r="C951" s="22"/>
      <c r="D951" s="22"/>
      <c r="R951" s="4"/>
    </row>
    <row r="952" spans="1:18">
      <c r="A952" s="31"/>
      <c r="B952" s="120"/>
      <c r="C952" s="22"/>
      <c r="D952" s="22"/>
      <c r="R952" s="4"/>
    </row>
    <row r="953" spans="1:18">
      <c r="A953" s="31"/>
      <c r="B953" s="120"/>
      <c r="C953" s="22"/>
      <c r="D953" s="22"/>
      <c r="R953" s="4"/>
    </row>
    <row r="954" spans="1:18">
      <c r="A954" s="31"/>
      <c r="B954" s="120"/>
      <c r="C954" s="22"/>
      <c r="D954" s="22"/>
      <c r="R954" s="4"/>
    </row>
    <row r="955" spans="1:18">
      <c r="A955" s="31"/>
      <c r="B955" s="120"/>
      <c r="C955" s="22"/>
      <c r="D955" s="22"/>
      <c r="R955" s="4"/>
    </row>
    <row r="956" spans="1:18">
      <c r="A956" s="31"/>
      <c r="B956" s="120"/>
      <c r="C956" s="22"/>
      <c r="D956" s="22"/>
      <c r="R956" s="4"/>
    </row>
    <row r="957" spans="1:18">
      <c r="A957" s="31"/>
      <c r="B957" s="120"/>
      <c r="C957" s="22"/>
      <c r="D957" s="22"/>
      <c r="R957" s="4"/>
    </row>
    <row r="958" spans="1:18">
      <c r="A958" s="31"/>
      <c r="B958" s="120"/>
      <c r="C958" s="22"/>
      <c r="D958" s="22"/>
      <c r="R958" s="4"/>
    </row>
    <row r="959" spans="1:18">
      <c r="A959" s="31"/>
      <c r="B959" s="120"/>
      <c r="C959" s="22"/>
      <c r="D959" s="22"/>
      <c r="R959" s="4"/>
    </row>
    <row r="960" spans="1:18">
      <c r="A960" s="31"/>
      <c r="B960" s="120"/>
      <c r="C960" s="22"/>
      <c r="D960" s="22"/>
      <c r="R960" s="4"/>
    </row>
    <row r="961" spans="1:18">
      <c r="A961" s="31"/>
      <c r="B961" s="120"/>
      <c r="C961" s="22"/>
      <c r="D961" s="22"/>
      <c r="R961" s="4"/>
    </row>
    <row r="962" spans="1:18">
      <c r="A962" s="31"/>
      <c r="B962" s="120"/>
      <c r="C962" s="22"/>
      <c r="D962" s="22"/>
      <c r="R962" s="4"/>
    </row>
    <row r="963" spans="1:18">
      <c r="A963" s="31"/>
      <c r="B963" s="120"/>
      <c r="C963" s="22"/>
      <c r="D963" s="22"/>
      <c r="R963" s="4"/>
    </row>
    <row r="964" spans="1:18">
      <c r="A964" s="31"/>
      <c r="B964" s="120"/>
      <c r="C964" s="22"/>
      <c r="D964" s="22"/>
      <c r="R964" s="4"/>
    </row>
    <row r="965" spans="1:18">
      <c r="A965" s="31"/>
      <c r="B965" s="120"/>
      <c r="C965" s="22"/>
      <c r="D965" s="22"/>
      <c r="R965" s="4"/>
    </row>
    <row r="966" spans="1:18">
      <c r="A966" s="31"/>
      <c r="B966" s="120"/>
      <c r="C966" s="22"/>
      <c r="D966" s="22"/>
      <c r="R966" s="4"/>
    </row>
    <row r="967" spans="1:18">
      <c r="A967" s="31"/>
      <c r="B967" s="120"/>
      <c r="C967" s="22"/>
      <c r="D967" s="22"/>
      <c r="R967" s="4"/>
    </row>
    <row r="968" spans="1:18">
      <c r="A968" s="31"/>
      <c r="B968" s="120"/>
      <c r="C968" s="22"/>
      <c r="D968" s="22"/>
      <c r="R968" s="4"/>
    </row>
    <row r="969" spans="1:18">
      <c r="A969" s="31"/>
      <c r="B969" s="120"/>
      <c r="C969" s="22"/>
      <c r="D969" s="22"/>
      <c r="R969" s="4"/>
    </row>
    <row r="970" spans="1:18">
      <c r="A970" s="31"/>
      <c r="B970" s="120"/>
      <c r="C970" s="22"/>
      <c r="D970" s="22"/>
      <c r="R970" s="4"/>
    </row>
    <row r="971" spans="1:18">
      <c r="A971" s="31"/>
      <c r="B971" s="120"/>
      <c r="C971" s="22"/>
      <c r="D971" s="22"/>
      <c r="R971" s="4"/>
    </row>
    <row r="972" spans="1:18">
      <c r="A972" s="31"/>
      <c r="B972" s="120"/>
      <c r="C972" s="22"/>
      <c r="D972" s="22"/>
      <c r="R972" s="4"/>
    </row>
    <row r="973" spans="1:18">
      <c r="A973" s="31"/>
      <c r="B973" s="120"/>
      <c r="C973" s="22"/>
      <c r="D973" s="22"/>
      <c r="R973" s="4"/>
    </row>
    <row r="974" spans="1:18">
      <c r="A974" s="31"/>
      <c r="B974" s="120"/>
      <c r="C974" s="22"/>
      <c r="D974" s="22"/>
    </row>
    <row r="975" spans="1:18">
      <c r="A975" s="31"/>
      <c r="B975" s="120"/>
      <c r="C975" s="22"/>
      <c r="D975" s="22"/>
    </row>
    <row r="976" spans="1:18">
      <c r="A976" s="31"/>
      <c r="B976" s="120"/>
      <c r="C976" s="22"/>
      <c r="D976" s="22"/>
    </row>
    <row r="977" spans="1:4">
      <c r="A977" s="31"/>
      <c r="B977" s="120"/>
      <c r="C977" s="22"/>
      <c r="D977" s="22"/>
    </row>
    <row r="978" spans="1:4">
      <c r="A978" s="31"/>
      <c r="B978" s="120"/>
      <c r="C978" s="22"/>
      <c r="D978" s="22"/>
    </row>
    <row r="979" spans="1:4">
      <c r="A979" s="31"/>
      <c r="B979" s="120"/>
      <c r="C979" s="22"/>
      <c r="D979" s="22"/>
    </row>
    <row r="980" spans="1:4">
      <c r="A980" s="31"/>
      <c r="B980" s="120"/>
      <c r="C980" s="22"/>
      <c r="D980" s="22"/>
    </row>
    <row r="981" spans="1:4">
      <c r="A981" s="31"/>
      <c r="B981" s="120"/>
      <c r="C981" s="22"/>
      <c r="D981" s="22"/>
    </row>
    <row r="982" spans="1:4">
      <c r="A982" s="31"/>
      <c r="B982" s="120"/>
      <c r="C982" s="22"/>
      <c r="D982" s="22"/>
    </row>
    <row r="983" spans="1:4">
      <c r="A983" s="31"/>
      <c r="B983" s="120"/>
      <c r="C983" s="22"/>
      <c r="D983" s="22"/>
    </row>
    <row r="984" spans="1:4">
      <c r="A984" s="31"/>
      <c r="B984" s="120"/>
      <c r="C984" s="22"/>
      <c r="D984" s="22"/>
    </row>
    <row r="985" spans="1:4">
      <c r="A985" s="31"/>
      <c r="B985" s="120"/>
      <c r="C985" s="22"/>
      <c r="D985" s="22"/>
    </row>
    <row r="986" spans="1:4">
      <c r="A986" s="31"/>
      <c r="B986" s="120"/>
      <c r="C986" s="22"/>
      <c r="D986" s="22"/>
    </row>
    <row r="987" spans="1:4">
      <c r="A987" s="31"/>
      <c r="B987" s="120"/>
      <c r="C987" s="22"/>
      <c r="D987" s="22"/>
    </row>
    <row r="988" spans="1:4">
      <c r="A988" s="31"/>
      <c r="B988" s="120"/>
      <c r="C988" s="22"/>
      <c r="D988" s="22"/>
    </row>
    <row r="989" spans="1:4">
      <c r="A989" s="31"/>
      <c r="B989" s="120"/>
      <c r="C989" s="22"/>
      <c r="D989" s="22"/>
    </row>
    <row r="990" spans="1:4">
      <c r="A990" s="31"/>
      <c r="B990" s="120"/>
      <c r="C990" s="22"/>
      <c r="D990" s="22"/>
    </row>
    <row r="991" spans="1:4">
      <c r="A991" s="31"/>
      <c r="B991" s="120"/>
      <c r="C991" s="22"/>
      <c r="D991" s="22"/>
    </row>
    <row r="992" spans="1:4">
      <c r="A992" s="31"/>
      <c r="B992" s="120"/>
      <c r="C992" s="22"/>
      <c r="D992" s="22"/>
    </row>
    <row r="993" spans="1:4">
      <c r="A993" s="31"/>
      <c r="B993" s="120"/>
      <c r="C993" s="22"/>
      <c r="D993" s="22"/>
    </row>
    <row r="994" spans="1:4">
      <c r="A994" s="31"/>
      <c r="B994" s="120"/>
      <c r="C994" s="22"/>
      <c r="D994" s="22"/>
    </row>
    <row r="995" spans="1:4">
      <c r="A995" s="31"/>
      <c r="B995" s="120"/>
      <c r="C995" s="22"/>
      <c r="D995" s="22"/>
    </row>
    <row r="996" spans="1:4">
      <c r="A996" s="31"/>
      <c r="B996" s="120"/>
      <c r="C996" s="22"/>
      <c r="D996" s="22"/>
    </row>
    <row r="997" spans="1:4">
      <c r="A997" s="31"/>
      <c r="B997" s="120"/>
      <c r="C997" s="22"/>
      <c r="D997" s="22"/>
    </row>
    <row r="998" spans="1:4">
      <c r="A998" s="31"/>
      <c r="B998" s="120"/>
      <c r="C998" s="22"/>
      <c r="D998" s="22"/>
    </row>
    <row r="999" spans="1:4">
      <c r="A999" s="31"/>
      <c r="B999" s="120"/>
      <c r="C999" s="22"/>
      <c r="D999" s="22"/>
    </row>
    <row r="1000" spans="1:4">
      <c r="A1000" s="31"/>
      <c r="B1000" s="120"/>
      <c r="C1000" s="22"/>
      <c r="D1000" s="22"/>
    </row>
    <row r="1001" spans="1:4">
      <c r="A1001" s="31"/>
      <c r="B1001" s="120"/>
      <c r="C1001" s="22"/>
      <c r="D1001" s="22"/>
    </row>
    <row r="1002" spans="1:4">
      <c r="A1002" s="31"/>
      <c r="B1002" s="120"/>
      <c r="C1002" s="22"/>
      <c r="D1002" s="22"/>
    </row>
    <row r="1003" spans="1:4">
      <c r="A1003" s="31"/>
      <c r="B1003" s="120"/>
      <c r="C1003" s="22"/>
      <c r="D1003" s="22"/>
    </row>
    <row r="1004" spans="1:4">
      <c r="A1004" s="31"/>
      <c r="B1004" s="120"/>
      <c r="C1004" s="22"/>
      <c r="D1004" s="22"/>
    </row>
    <row r="1005" spans="1:4">
      <c r="A1005" s="31"/>
      <c r="B1005" s="120"/>
      <c r="C1005" s="22"/>
      <c r="D1005" s="22"/>
    </row>
    <row r="1006" spans="1:4">
      <c r="A1006" s="31"/>
      <c r="B1006" s="120"/>
      <c r="C1006" s="22"/>
      <c r="D1006" s="22"/>
    </row>
    <row r="1007" spans="1:4">
      <c r="A1007" s="31"/>
      <c r="B1007" s="120"/>
      <c r="C1007" s="22"/>
      <c r="D1007" s="22"/>
    </row>
    <row r="1008" spans="1:4">
      <c r="A1008" s="31"/>
      <c r="B1008" s="120"/>
      <c r="C1008" s="22"/>
      <c r="D1008" s="22"/>
    </row>
    <row r="1009" spans="1:4">
      <c r="A1009" s="31"/>
      <c r="B1009" s="120"/>
      <c r="C1009" s="22"/>
      <c r="D1009" s="22"/>
    </row>
    <row r="1010" spans="1:4">
      <c r="A1010" s="31"/>
      <c r="B1010" s="120"/>
      <c r="C1010" s="22"/>
      <c r="D1010" s="22"/>
    </row>
    <row r="1011" spans="1:4">
      <c r="A1011" s="31"/>
      <c r="B1011" s="120"/>
      <c r="C1011" s="22"/>
      <c r="D1011" s="22"/>
    </row>
    <row r="1012" spans="1:4">
      <c r="A1012" s="31"/>
      <c r="B1012" s="120"/>
      <c r="C1012" s="22"/>
      <c r="D1012" s="22"/>
    </row>
    <row r="1013" spans="1:4">
      <c r="A1013" s="31"/>
      <c r="B1013" s="120"/>
      <c r="C1013" s="22"/>
      <c r="D1013" s="22"/>
    </row>
    <row r="1014" spans="1:4">
      <c r="A1014" s="31"/>
      <c r="B1014" s="120"/>
      <c r="C1014" s="22"/>
      <c r="D1014" s="22"/>
    </row>
    <row r="1015" spans="1:4">
      <c r="A1015" s="31"/>
      <c r="B1015" s="120"/>
      <c r="C1015" s="22"/>
      <c r="D1015" s="22"/>
    </row>
    <row r="1016" spans="1:4">
      <c r="A1016" s="31"/>
      <c r="B1016" s="120"/>
      <c r="C1016" s="22"/>
      <c r="D1016" s="22"/>
    </row>
    <row r="1017" spans="1:4">
      <c r="A1017" s="31"/>
      <c r="B1017" s="120"/>
      <c r="C1017" s="22"/>
      <c r="D1017" s="22"/>
    </row>
    <row r="1018" spans="1:4">
      <c r="A1018" s="31"/>
      <c r="B1018" s="120"/>
      <c r="C1018" s="22"/>
      <c r="D1018" s="22"/>
    </row>
    <row r="1019" spans="1:4">
      <c r="A1019" s="31"/>
      <c r="B1019" s="120"/>
      <c r="C1019" s="22"/>
      <c r="D1019" s="22"/>
    </row>
    <row r="1020" spans="1:4">
      <c r="A1020" s="31"/>
      <c r="B1020" s="120"/>
      <c r="C1020" s="22"/>
      <c r="D1020" s="22"/>
    </row>
    <row r="1021" spans="1:4">
      <c r="A1021" s="31"/>
      <c r="B1021" s="120"/>
      <c r="C1021" s="22"/>
      <c r="D1021" s="22"/>
    </row>
    <row r="1022" spans="1:4">
      <c r="A1022" s="31"/>
      <c r="B1022" s="120"/>
      <c r="C1022" s="22"/>
      <c r="D1022" s="22"/>
    </row>
    <row r="1023" spans="1:4">
      <c r="A1023" s="31"/>
      <c r="B1023" s="120"/>
      <c r="C1023" s="22"/>
      <c r="D1023" s="22"/>
    </row>
    <row r="1024" spans="1:4">
      <c r="A1024" s="31"/>
      <c r="B1024" s="120"/>
      <c r="C1024" s="22"/>
      <c r="D1024" s="22"/>
    </row>
    <row r="1025" spans="1:4">
      <c r="A1025" s="31"/>
      <c r="B1025" s="120"/>
      <c r="C1025" s="22"/>
      <c r="D1025" s="22"/>
    </row>
    <row r="1026" spans="1:4">
      <c r="A1026" s="31"/>
      <c r="B1026" s="120"/>
      <c r="C1026" s="22"/>
      <c r="D1026" s="22"/>
    </row>
    <row r="1027" spans="1:4">
      <c r="A1027" s="31"/>
      <c r="B1027" s="120"/>
      <c r="C1027" s="22"/>
      <c r="D1027" s="22"/>
    </row>
    <row r="1028" spans="1:4">
      <c r="A1028" s="31"/>
      <c r="B1028" s="120"/>
      <c r="C1028" s="22"/>
      <c r="D1028" s="22"/>
    </row>
    <row r="1029" spans="1:4">
      <c r="A1029" s="31"/>
      <c r="B1029" s="120"/>
      <c r="C1029" s="22"/>
      <c r="D1029" s="22"/>
    </row>
    <row r="1030" spans="1:4">
      <c r="A1030" s="31"/>
      <c r="B1030" s="120"/>
      <c r="C1030" s="22"/>
      <c r="D1030" s="22"/>
    </row>
    <row r="1031" spans="1:4">
      <c r="A1031" s="31"/>
      <c r="B1031" s="120"/>
      <c r="C1031" s="22"/>
      <c r="D1031" s="22"/>
    </row>
    <row r="1032" spans="1:4">
      <c r="A1032" s="31"/>
      <c r="B1032" s="120"/>
      <c r="C1032" s="22"/>
      <c r="D1032" s="22"/>
    </row>
    <row r="1033" spans="1:4">
      <c r="A1033" s="31"/>
      <c r="B1033" s="120"/>
      <c r="C1033" s="22"/>
      <c r="D1033" s="22"/>
    </row>
    <row r="1034" spans="1:4">
      <c r="A1034" s="31"/>
      <c r="B1034" s="120"/>
      <c r="C1034" s="22"/>
      <c r="D1034" s="22"/>
    </row>
    <row r="1035" spans="1:4">
      <c r="A1035" s="31"/>
      <c r="B1035" s="120"/>
      <c r="C1035" s="22"/>
      <c r="D1035" s="22"/>
    </row>
    <row r="1036" spans="1:4">
      <c r="A1036" s="31"/>
      <c r="B1036" s="120"/>
      <c r="C1036" s="22"/>
      <c r="D1036" s="22"/>
    </row>
    <row r="1037" spans="1:4">
      <c r="A1037" s="31"/>
      <c r="B1037" s="120"/>
      <c r="C1037" s="22"/>
      <c r="D1037" s="22"/>
    </row>
    <row r="1038" spans="1:4">
      <c r="A1038" s="31"/>
      <c r="B1038" s="120"/>
      <c r="C1038" s="22"/>
      <c r="D1038" s="22"/>
    </row>
    <row r="1039" spans="1:4">
      <c r="A1039" s="31"/>
      <c r="B1039" s="120"/>
      <c r="C1039" s="22"/>
      <c r="D1039" s="22"/>
    </row>
    <row r="1040" spans="1:4">
      <c r="A1040" s="31"/>
      <c r="B1040" s="120"/>
      <c r="C1040" s="22"/>
      <c r="D1040" s="22"/>
    </row>
    <row r="1041" spans="1:4">
      <c r="A1041" s="31"/>
      <c r="B1041" s="120"/>
      <c r="C1041" s="22"/>
      <c r="D1041" s="22"/>
    </row>
    <row r="1042" spans="1:4">
      <c r="A1042" s="31"/>
      <c r="B1042" s="120"/>
      <c r="C1042" s="22"/>
      <c r="D1042" s="22"/>
    </row>
    <row r="1043" spans="1:4">
      <c r="A1043" s="31"/>
      <c r="B1043" s="120"/>
      <c r="C1043" s="22"/>
      <c r="D1043" s="22"/>
    </row>
    <row r="1044" spans="1:4">
      <c r="A1044" s="31"/>
      <c r="B1044" s="120"/>
      <c r="C1044" s="22"/>
      <c r="D1044" s="22"/>
    </row>
    <row r="1045" spans="1:4">
      <c r="A1045" s="31"/>
      <c r="B1045" s="120"/>
      <c r="C1045" s="22"/>
      <c r="D1045" s="22"/>
    </row>
    <row r="1046" spans="1:4">
      <c r="A1046" s="31"/>
      <c r="B1046" s="120"/>
      <c r="C1046" s="22"/>
      <c r="D1046" s="22"/>
    </row>
    <row r="1047" spans="1:4">
      <c r="A1047" s="31"/>
      <c r="B1047" s="120"/>
      <c r="C1047" s="22"/>
      <c r="D1047" s="22"/>
    </row>
    <row r="1048" spans="1:4">
      <c r="A1048" s="31"/>
      <c r="B1048" s="120"/>
      <c r="C1048" s="22"/>
      <c r="D1048" s="22"/>
    </row>
    <row r="1049" spans="1:4">
      <c r="A1049" s="31"/>
      <c r="B1049" s="120"/>
      <c r="C1049" s="22"/>
      <c r="D1049" s="22"/>
    </row>
    <row r="1050" spans="1:4">
      <c r="A1050" s="31"/>
      <c r="B1050" s="120"/>
      <c r="C1050" s="22"/>
      <c r="D1050" s="22"/>
    </row>
    <row r="1051" spans="1:4">
      <c r="A1051" s="31"/>
      <c r="B1051" s="120"/>
      <c r="C1051" s="22"/>
      <c r="D1051" s="22"/>
    </row>
    <row r="1052" spans="1:4">
      <c r="A1052" s="31"/>
      <c r="B1052" s="120"/>
      <c r="C1052" s="22"/>
      <c r="D1052" s="22"/>
    </row>
    <row r="1053" spans="1:4">
      <c r="A1053" s="31"/>
      <c r="B1053" s="120"/>
      <c r="C1053" s="22"/>
      <c r="D1053" s="22"/>
    </row>
    <row r="1054" spans="1:4">
      <c r="A1054" s="31"/>
      <c r="B1054" s="120"/>
      <c r="C1054" s="22"/>
      <c r="D1054" s="22"/>
    </row>
    <row r="1055" spans="1:4">
      <c r="A1055" s="31"/>
      <c r="B1055" s="120"/>
      <c r="C1055" s="22"/>
      <c r="D1055" s="22"/>
    </row>
    <row r="1056" spans="1:4">
      <c r="A1056" s="31"/>
      <c r="B1056" s="120"/>
      <c r="C1056" s="22"/>
      <c r="D1056" s="22"/>
    </row>
    <row r="1057" spans="1:4">
      <c r="A1057" s="31"/>
      <c r="B1057" s="120"/>
      <c r="C1057" s="22"/>
      <c r="D1057" s="22"/>
    </row>
    <row r="1058" spans="1:4">
      <c r="A1058" s="31"/>
      <c r="B1058" s="120"/>
      <c r="C1058" s="22"/>
      <c r="D1058" s="22"/>
    </row>
    <row r="1059" spans="1:4">
      <c r="A1059" s="31"/>
      <c r="B1059" s="120"/>
      <c r="C1059" s="22"/>
      <c r="D1059" s="22"/>
    </row>
    <row r="1060" spans="1:4">
      <c r="A1060" s="31"/>
      <c r="B1060" s="120"/>
      <c r="C1060" s="22"/>
      <c r="D1060" s="22"/>
    </row>
    <row r="1061" spans="1:4">
      <c r="A1061" s="31"/>
      <c r="B1061" s="120"/>
      <c r="C1061" s="22"/>
      <c r="D1061" s="22"/>
    </row>
    <row r="1062" spans="1:4">
      <c r="A1062" s="31"/>
      <c r="B1062" s="120"/>
      <c r="C1062" s="22"/>
      <c r="D1062" s="22"/>
    </row>
    <row r="1063" spans="1:4">
      <c r="A1063" s="31"/>
      <c r="B1063" s="120"/>
      <c r="C1063" s="22"/>
      <c r="D1063" s="22"/>
    </row>
    <row r="1064" spans="1:4">
      <c r="A1064" s="31"/>
      <c r="B1064" s="120"/>
      <c r="C1064" s="22"/>
      <c r="D1064" s="22"/>
    </row>
    <row r="1065" spans="1:4">
      <c r="A1065" s="31"/>
      <c r="B1065" s="120"/>
      <c r="C1065" s="22"/>
      <c r="D1065" s="22"/>
    </row>
    <row r="1066" spans="1:4">
      <c r="A1066" s="31"/>
      <c r="B1066" s="120"/>
      <c r="C1066" s="22"/>
      <c r="D1066" s="22"/>
    </row>
    <row r="1067" spans="1:4">
      <c r="A1067" s="31"/>
      <c r="B1067" s="120"/>
      <c r="C1067" s="22"/>
      <c r="D1067" s="22"/>
    </row>
    <row r="1068" spans="1:4">
      <c r="A1068" s="31"/>
      <c r="B1068" s="120"/>
      <c r="C1068" s="22"/>
      <c r="D1068" s="22"/>
    </row>
    <row r="1069" spans="1:4">
      <c r="A1069" s="31"/>
      <c r="B1069" s="120"/>
      <c r="C1069" s="22"/>
      <c r="D1069" s="22"/>
    </row>
    <row r="1070" spans="1:4">
      <c r="A1070" s="31"/>
      <c r="B1070" s="120"/>
      <c r="C1070" s="22"/>
      <c r="D1070" s="22"/>
    </row>
    <row r="1071" spans="1:4">
      <c r="A1071" s="31"/>
      <c r="B1071" s="120"/>
      <c r="C1071" s="22"/>
      <c r="D1071" s="22"/>
    </row>
    <row r="1072" spans="1:4">
      <c r="A1072" s="31"/>
      <c r="B1072" s="120"/>
      <c r="C1072" s="22"/>
      <c r="D1072" s="22"/>
    </row>
    <row r="1073" spans="1:4">
      <c r="A1073" s="31"/>
      <c r="B1073" s="120"/>
      <c r="C1073" s="22"/>
      <c r="D1073" s="22"/>
    </row>
    <row r="1074" spans="1:4">
      <c r="A1074" s="31"/>
      <c r="B1074" s="120"/>
      <c r="C1074" s="22"/>
      <c r="D1074" s="22"/>
    </row>
    <row r="1075" spans="1:4">
      <c r="A1075" s="31"/>
      <c r="B1075" s="120"/>
      <c r="C1075" s="22"/>
      <c r="D1075" s="22"/>
    </row>
    <row r="1076" spans="1:4">
      <c r="A1076" s="31"/>
      <c r="B1076" s="120"/>
      <c r="C1076" s="22"/>
      <c r="D1076" s="22"/>
    </row>
    <row r="1077" spans="1:4">
      <c r="A1077" s="31"/>
      <c r="B1077" s="120"/>
      <c r="C1077" s="22"/>
      <c r="D1077" s="22"/>
    </row>
    <row r="1078" spans="1:4">
      <c r="A1078" s="31"/>
      <c r="B1078" s="120"/>
      <c r="C1078" s="22"/>
      <c r="D1078" s="22"/>
    </row>
    <row r="1079" spans="1:4">
      <c r="A1079" s="31"/>
      <c r="B1079" s="120"/>
      <c r="C1079" s="22"/>
      <c r="D1079" s="22"/>
    </row>
    <row r="1080" spans="1:4">
      <c r="A1080" s="31"/>
      <c r="B1080" s="120"/>
      <c r="C1080" s="22"/>
      <c r="D1080" s="22"/>
    </row>
    <row r="1081" spans="1:4">
      <c r="A1081" s="31"/>
      <c r="B1081" s="120"/>
      <c r="C1081" s="22"/>
      <c r="D1081" s="22"/>
    </row>
    <row r="1082" spans="1:4">
      <c r="A1082" s="31"/>
      <c r="B1082" s="120"/>
      <c r="C1082" s="22"/>
      <c r="D1082" s="22"/>
    </row>
    <row r="1083" spans="1:4">
      <c r="A1083" s="31"/>
      <c r="B1083" s="120"/>
      <c r="C1083" s="22"/>
      <c r="D1083" s="22"/>
    </row>
    <row r="1084" spans="1:4">
      <c r="A1084" s="31"/>
      <c r="B1084" s="120"/>
      <c r="C1084" s="22"/>
      <c r="D1084" s="22"/>
    </row>
    <row r="1085" spans="1:4">
      <c r="A1085" s="31"/>
      <c r="B1085" s="120"/>
      <c r="C1085" s="22"/>
      <c r="D1085" s="22"/>
    </row>
    <row r="1086" spans="1:4">
      <c r="A1086" s="31"/>
      <c r="B1086" s="120"/>
      <c r="C1086" s="22"/>
      <c r="D1086" s="22"/>
    </row>
    <row r="1087" spans="1:4">
      <c r="A1087" s="31"/>
      <c r="B1087" s="120"/>
      <c r="C1087" s="22"/>
      <c r="D1087" s="22"/>
    </row>
    <row r="1088" spans="1:4">
      <c r="A1088" s="31"/>
      <c r="B1088" s="120"/>
      <c r="C1088" s="22"/>
      <c r="D1088" s="22"/>
    </row>
    <row r="1089" spans="1:4">
      <c r="A1089" s="31"/>
      <c r="B1089" s="120"/>
      <c r="C1089" s="22"/>
      <c r="D1089" s="22"/>
    </row>
    <row r="1090" spans="1:4">
      <c r="A1090" s="31"/>
      <c r="B1090" s="120"/>
      <c r="C1090" s="22"/>
      <c r="D1090" s="22"/>
    </row>
    <row r="1091" spans="1:4">
      <c r="A1091" s="31"/>
      <c r="B1091" s="120"/>
      <c r="C1091" s="22"/>
      <c r="D1091" s="22"/>
    </row>
    <row r="1092" spans="1:4">
      <c r="A1092" s="31"/>
      <c r="B1092" s="120"/>
      <c r="C1092" s="22"/>
      <c r="D1092" s="22"/>
    </row>
    <row r="1093" spans="1:4">
      <c r="A1093" s="31"/>
      <c r="B1093" s="120"/>
      <c r="C1093" s="22"/>
      <c r="D1093" s="22"/>
    </row>
    <row r="1094" spans="1:4">
      <c r="A1094" s="31"/>
      <c r="B1094" s="120"/>
      <c r="C1094" s="22"/>
      <c r="D1094" s="22"/>
    </row>
    <row r="1095" spans="1:4">
      <c r="A1095" s="31"/>
      <c r="B1095" s="120"/>
      <c r="C1095" s="22"/>
      <c r="D1095" s="22"/>
    </row>
    <row r="1096" spans="1:4">
      <c r="A1096" s="31"/>
      <c r="B1096" s="120"/>
      <c r="C1096" s="22"/>
      <c r="D1096" s="22"/>
    </row>
    <row r="1097" spans="1:4">
      <c r="A1097" s="31"/>
      <c r="B1097" s="120"/>
      <c r="C1097" s="22"/>
      <c r="D1097" s="22"/>
    </row>
    <row r="1098" spans="1:4">
      <c r="A1098" s="31"/>
      <c r="B1098" s="120"/>
      <c r="C1098" s="22"/>
      <c r="D1098" s="22"/>
    </row>
    <row r="1099" spans="1:4">
      <c r="A1099" s="31"/>
      <c r="B1099" s="120"/>
      <c r="C1099" s="22"/>
      <c r="D1099" s="22"/>
    </row>
    <row r="1100" spans="1:4">
      <c r="A1100" s="31"/>
      <c r="B1100" s="120"/>
      <c r="C1100" s="22"/>
      <c r="D1100" s="22"/>
    </row>
    <row r="1101" spans="1:4">
      <c r="A1101" s="31"/>
      <c r="B1101" s="120"/>
      <c r="C1101" s="22"/>
      <c r="D1101" s="22"/>
    </row>
    <row r="1102" spans="1:4">
      <c r="A1102" s="31"/>
      <c r="B1102" s="120"/>
      <c r="C1102" s="22"/>
      <c r="D1102" s="22"/>
    </row>
    <row r="1103" spans="1:4">
      <c r="A1103" s="31"/>
      <c r="B1103" s="120"/>
      <c r="C1103" s="22"/>
      <c r="D1103" s="22"/>
    </row>
    <row r="1104" spans="1:4">
      <c r="A1104" s="31"/>
      <c r="B1104" s="120"/>
      <c r="C1104" s="22"/>
      <c r="D1104" s="22"/>
    </row>
    <row r="1105" spans="1:4">
      <c r="A1105" s="31"/>
      <c r="B1105" s="120"/>
      <c r="C1105" s="22"/>
      <c r="D1105" s="22"/>
    </row>
    <row r="1106" spans="1:4">
      <c r="A1106" s="31"/>
      <c r="B1106" s="120"/>
      <c r="C1106" s="22"/>
      <c r="D1106" s="22"/>
    </row>
    <row r="1107" spans="1:4">
      <c r="A1107" s="31"/>
      <c r="B1107" s="120"/>
      <c r="C1107" s="22"/>
      <c r="D1107" s="22"/>
    </row>
    <row r="1108" spans="1:4">
      <c r="A1108" s="31"/>
      <c r="B1108" s="120"/>
      <c r="C1108" s="22"/>
      <c r="D1108" s="22"/>
    </row>
    <row r="1109" spans="1:4">
      <c r="A1109" s="31"/>
      <c r="B1109" s="120"/>
      <c r="C1109" s="22"/>
      <c r="D1109" s="22"/>
    </row>
    <row r="1110" spans="1:4">
      <c r="A1110" s="31"/>
      <c r="B1110" s="120"/>
      <c r="C1110" s="22"/>
      <c r="D1110" s="22"/>
    </row>
    <row r="1111" spans="1:4">
      <c r="A1111" s="31"/>
      <c r="B1111" s="120"/>
      <c r="C1111" s="22"/>
      <c r="D1111" s="22"/>
    </row>
    <row r="1112" spans="1:4">
      <c r="A1112" s="31"/>
      <c r="B1112" s="120"/>
      <c r="C1112" s="22"/>
      <c r="D1112" s="22"/>
    </row>
    <row r="1113" spans="1:4">
      <c r="A1113" s="31"/>
      <c r="B1113" s="120"/>
      <c r="C1113" s="22"/>
      <c r="D1113" s="22"/>
    </row>
    <row r="1114" spans="1:4">
      <c r="A1114" s="31"/>
      <c r="B1114" s="120"/>
      <c r="C1114" s="22"/>
      <c r="D1114" s="22"/>
    </row>
    <row r="1115" spans="1:4">
      <c r="A1115" s="31"/>
      <c r="B1115" s="120"/>
      <c r="C1115" s="22"/>
      <c r="D1115" s="22"/>
    </row>
    <row r="1116" spans="1:4">
      <c r="A1116" s="31"/>
      <c r="B1116" s="120"/>
      <c r="C1116" s="22"/>
      <c r="D1116" s="22"/>
    </row>
    <row r="1117" spans="1:4">
      <c r="A1117" s="31"/>
      <c r="B1117" s="120"/>
      <c r="C1117" s="22"/>
      <c r="D1117" s="22"/>
    </row>
    <row r="1118" spans="1:4">
      <c r="A1118" s="31"/>
      <c r="B1118" s="120"/>
      <c r="C1118" s="22"/>
      <c r="D1118" s="22"/>
    </row>
    <row r="1119" spans="1:4">
      <c r="A1119" s="31"/>
      <c r="B1119" s="120"/>
      <c r="C1119" s="22"/>
      <c r="D1119" s="22"/>
    </row>
    <row r="1120" spans="1:4">
      <c r="A1120" s="31"/>
      <c r="B1120" s="120"/>
      <c r="C1120" s="22"/>
      <c r="D1120" s="22"/>
    </row>
    <row r="1121" spans="1:4">
      <c r="A1121" s="31"/>
      <c r="B1121" s="120"/>
      <c r="C1121" s="22"/>
      <c r="D1121" s="22"/>
    </row>
    <row r="1122" spans="1:4">
      <c r="A1122" s="31"/>
      <c r="B1122" s="120"/>
      <c r="C1122" s="22"/>
      <c r="D1122" s="22"/>
    </row>
    <row r="1123" spans="1:4">
      <c r="A1123" s="31"/>
      <c r="B1123" s="120"/>
      <c r="C1123" s="22"/>
      <c r="D1123" s="22"/>
    </row>
    <row r="1124" spans="1:4">
      <c r="A1124" s="31"/>
      <c r="B1124" s="120"/>
      <c r="C1124" s="22"/>
      <c r="D1124" s="22"/>
    </row>
    <row r="1125" spans="1:4">
      <c r="A1125" s="31"/>
      <c r="B1125" s="120"/>
      <c r="C1125" s="22"/>
      <c r="D1125" s="22"/>
    </row>
    <row r="1126" spans="1:4">
      <c r="A1126" s="31"/>
      <c r="B1126" s="120"/>
      <c r="C1126" s="22"/>
      <c r="D1126" s="22"/>
    </row>
    <row r="1127" spans="1:4">
      <c r="A1127" s="31"/>
      <c r="B1127" s="120"/>
      <c r="C1127" s="22"/>
      <c r="D1127" s="22"/>
    </row>
    <row r="1128" spans="1:4">
      <c r="A1128" s="31"/>
      <c r="B1128" s="120"/>
      <c r="C1128" s="22"/>
      <c r="D1128" s="22"/>
    </row>
    <row r="1129" spans="1:4">
      <c r="A1129" s="31"/>
      <c r="B1129" s="120"/>
      <c r="C1129" s="22"/>
      <c r="D1129" s="22"/>
    </row>
    <row r="1130" spans="1:4">
      <c r="A1130" s="31"/>
      <c r="B1130" s="120"/>
      <c r="C1130" s="22"/>
      <c r="D1130" s="22"/>
    </row>
    <row r="1131" spans="1:4">
      <c r="A1131" s="31"/>
      <c r="B1131" s="120"/>
      <c r="C1131" s="22"/>
      <c r="D1131" s="22"/>
    </row>
    <row r="1132" spans="1:4">
      <c r="A1132" s="31"/>
      <c r="B1132" s="120"/>
      <c r="C1132" s="22"/>
      <c r="D1132" s="22"/>
    </row>
    <row r="1133" spans="1:4">
      <c r="A1133" s="31"/>
      <c r="B1133" s="120"/>
      <c r="C1133" s="22"/>
      <c r="D1133" s="22"/>
    </row>
    <row r="1134" spans="1:4">
      <c r="A1134" s="31"/>
      <c r="B1134" s="120"/>
      <c r="C1134" s="22"/>
      <c r="D1134" s="22"/>
    </row>
    <row r="1135" spans="1:4">
      <c r="A1135" s="31"/>
      <c r="B1135" s="120"/>
      <c r="C1135" s="22"/>
      <c r="D1135" s="22"/>
    </row>
    <row r="1136" spans="1:4">
      <c r="A1136" s="31"/>
      <c r="B1136" s="120"/>
      <c r="C1136" s="22"/>
      <c r="D1136" s="22"/>
    </row>
    <row r="1137" spans="1:4">
      <c r="A1137" s="31"/>
      <c r="B1137" s="120"/>
      <c r="C1137" s="22"/>
      <c r="D1137" s="22"/>
    </row>
    <row r="1138" spans="1:4">
      <c r="A1138" s="31"/>
      <c r="B1138" s="120"/>
      <c r="C1138" s="22"/>
      <c r="D1138" s="22"/>
    </row>
    <row r="1139" spans="1:4">
      <c r="A1139" s="31"/>
      <c r="B1139" s="120"/>
      <c r="C1139" s="22"/>
      <c r="D1139" s="22"/>
    </row>
    <row r="1140" spans="1:4">
      <c r="A1140" s="31"/>
      <c r="B1140" s="120"/>
      <c r="C1140" s="22"/>
      <c r="D1140" s="22"/>
    </row>
    <row r="1141" spans="1:4">
      <c r="A1141" s="31"/>
      <c r="B1141" s="120"/>
      <c r="C1141" s="22"/>
      <c r="D1141" s="22"/>
    </row>
    <row r="1142" spans="1:4">
      <c r="A1142" s="31"/>
      <c r="B1142" s="120"/>
      <c r="C1142" s="22"/>
      <c r="D1142" s="22"/>
    </row>
    <row r="1143" spans="1:4">
      <c r="A1143" s="31"/>
      <c r="B1143" s="120"/>
      <c r="C1143" s="22"/>
      <c r="D1143" s="22"/>
    </row>
    <row r="1144" spans="1:4">
      <c r="A1144" s="31"/>
      <c r="B1144" s="120"/>
      <c r="C1144" s="22"/>
      <c r="D1144" s="22"/>
    </row>
    <row r="1145" spans="1:4">
      <c r="A1145" s="31"/>
      <c r="B1145" s="120"/>
      <c r="C1145" s="22"/>
      <c r="D1145" s="22"/>
    </row>
    <row r="1146" spans="1:4">
      <c r="A1146" s="31"/>
      <c r="B1146" s="120"/>
      <c r="C1146" s="22"/>
      <c r="D1146" s="22"/>
    </row>
    <row r="1147" spans="1:4">
      <c r="A1147" s="31"/>
      <c r="B1147" s="120"/>
      <c r="C1147" s="22"/>
      <c r="D1147" s="22"/>
    </row>
    <row r="1148" spans="1:4">
      <c r="A1148" s="17"/>
    </row>
    <row r="1149" spans="1:4">
      <c r="A1149" s="17"/>
    </row>
    <row r="1150" spans="1:4">
      <c r="A1150" s="17"/>
    </row>
    <row r="1151" spans="1:4">
      <c r="A1151" s="17"/>
    </row>
    <row r="1152" spans="1:4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  <row r="1449" spans="1:1">
      <c r="A1449" s="17"/>
    </row>
    <row r="1450" spans="1:1">
      <c r="A1450" s="17"/>
    </row>
    <row r="1451" spans="1:1">
      <c r="A1451" s="17"/>
    </row>
    <row r="1452" spans="1:1">
      <c r="A1452" s="17"/>
    </row>
    <row r="1453" spans="1:1">
      <c r="A1453" s="17"/>
    </row>
    <row r="1454" spans="1:1">
      <c r="A1454" s="17"/>
    </row>
    <row r="1455" spans="1:1">
      <c r="A1455" s="17"/>
    </row>
    <row r="1456" spans="1:1">
      <c r="A1456" s="17"/>
    </row>
    <row r="1457" spans="1:1">
      <c r="A1457" s="17"/>
    </row>
    <row r="1458" spans="1:1">
      <c r="A1458" s="17"/>
    </row>
    <row r="1459" spans="1:1">
      <c r="A1459" s="17"/>
    </row>
  </sheetData>
  <sheetProtection sheet="1" objects="1" scenarios="1"/>
  <phoneticPr fontId="9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Active 1</vt:lpstr>
      <vt:lpstr>Graphs 1</vt:lpstr>
      <vt:lpstr>Active 2</vt:lpstr>
      <vt:lpstr>Graphs 2</vt:lpstr>
      <vt:lpstr>Q_fit (1)</vt:lpstr>
      <vt:lpstr>A (2)</vt:lpstr>
      <vt:lpstr>Q_fit (2)</vt:lpstr>
      <vt:lpstr>C</vt:lpstr>
      <vt:lpstr>A (test)</vt:lpstr>
      <vt:lpstr>Q_fit (3)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2002-07-29T07:10:16Z</dcterms:created>
  <dcterms:modified xsi:type="dcterms:W3CDTF">2024-01-08T06:02:12Z</dcterms:modified>
</cp:coreProperties>
</file>